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1 (AKADEMIK)\"/>
    </mc:Choice>
  </mc:AlternateContent>
  <bookViews>
    <workbookView xWindow="0" yWindow="0" windowWidth="20490" windowHeight="7365"/>
  </bookViews>
  <sheets>
    <sheet name="RUJUKAN KP" sheetId="14" r:id="rId1"/>
    <sheet name="B. MELAYU" sheetId="2" r:id="rId2"/>
    <sheet name="B. INGGERIS" sheetId="8" r:id="rId3"/>
    <sheet name="MATEMATIK" sheetId="9" r:id="rId4"/>
    <sheet name="SAINS" sheetId="10" r:id="rId5"/>
    <sheet name="SEJARAH" sheetId="11" r:id="rId6"/>
    <sheet name="P. ISLAM" sheetId="12" r:id="rId7"/>
    <sheet name="P. MORAL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4" l="1"/>
  <c r="C41" i="14"/>
  <c r="B41" i="14"/>
  <c r="D40" i="14"/>
  <c r="C40" i="14"/>
  <c r="B40" i="14"/>
  <c r="D39" i="14"/>
  <c r="C39" i="14"/>
  <c r="B39" i="14"/>
  <c r="D38" i="14"/>
  <c r="C38" i="14"/>
  <c r="B38" i="14"/>
  <c r="D37" i="14"/>
  <c r="C37" i="14"/>
  <c r="B37" i="14"/>
  <c r="D36" i="14"/>
  <c r="C36" i="14"/>
  <c r="B36" i="14"/>
  <c r="D35" i="14"/>
  <c r="C35" i="14"/>
  <c r="B35" i="14"/>
  <c r="D34" i="14"/>
  <c r="C34" i="14"/>
  <c r="B34" i="14"/>
  <c r="D33" i="14"/>
  <c r="C33" i="14"/>
  <c r="B33" i="14"/>
  <c r="D32" i="14"/>
  <c r="C32" i="14"/>
  <c r="B32" i="14"/>
  <c r="D31" i="14"/>
  <c r="C31" i="14"/>
  <c r="B31" i="14"/>
  <c r="D30" i="14"/>
  <c r="C30" i="14"/>
  <c r="B30" i="14"/>
  <c r="D29" i="14"/>
  <c r="C29" i="14"/>
  <c r="B29" i="14"/>
  <c r="D28" i="14"/>
  <c r="C28" i="14"/>
  <c r="B28" i="14"/>
  <c r="D27" i="14"/>
  <c r="C27" i="14"/>
  <c r="B27" i="14"/>
  <c r="D26" i="14"/>
  <c r="C26" i="14"/>
  <c r="B26" i="14"/>
  <c r="D25" i="14"/>
  <c r="C25" i="14"/>
  <c r="B25" i="14"/>
  <c r="D24" i="14"/>
  <c r="C24" i="14"/>
  <c r="B24" i="14"/>
  <c r="D23" i="14"/>
  <c r="C23" i="14"/>
  <c r="B23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D17" i="14"/>
  <c r="C17" i="14"/>
  <c r="B17" i="14"/>
  <c r="D16" i="14"/>
  <c r="C16" i="14"/>
  <c r="B16" i="14"/>
  <c r="D15" i="14"/>
  <c r="C15" i="14"/>
  <c r="B15" i="14"/>
  <c r="D14" i="14"/>
  <c r="C14" i="14"/>
  <c r="B14" i="14"/>
  <c r="D13" i="14"/>
  <c r="C13" i="14"/>
  <c r="B13" i="14"/>
  <c r="D12" i="14"/>
  <c r="C12" i="14"/>
  <c r="B12" i="14"/>
  <c r="D62" i="13" l="1"/>
  <c r="C62" i="13"/>
  <c r="B62" i="13"/>
  <c r="D61" i="13"/>
  <c r="C61" i="13"/>
  <c r="B61" i="13"/>
  <c r="D12" i="13"/>
  <c r="C12" i="13"/>
  <c r="B12" i="13"/>
  <c r="D284" i="12"/>
  <c r="C284" i="12"/>
  <c r="B284" i="12"/>
  <c r="D283" i="12"/>
  <c r="C283" i="12"/>
  <c r="B283" i="12"/>
  <c r="D282" i="12"/>
  <c r="C282" i="12"/>
  <c r="B282" i="12"/>
  <c r="D281" i="12"/>
  <c r="C281" i="12"/>
  <c r="B281" i="12"/>
  <c r="D280" i="12"/>
  <c r="C280" i="12"/>
  <c r="B280" i="12"/>
  <c r="D279" i="12"/>
  <c r="C279" i="12"/>
  <c r="B279" i="12"/>
  <c r="D278" i="12"/>
  <c r="C278" i="12"/>
  <c r="B278" i="12"/>
  <c r="D277" i="12"/>
  <c r="C277" i="12"/>
  <c r="B277" i="12"/>
  <c r="D276" i="12"/>
  <c r="C276" i="12"/>
  <c r="B276" i="12"/>
  <c r="D275" i="12"/>
  <c r="C275" i="12"/>
  <c r="B275" i="12"/>
  <c r="D274" i="12"/>
  <c r="C274" i="12"/>
  <c r="B274" i="12"/>
  <c r="D273" i="12"/>
  <c r="C273" i="12"/>
  <c r="B273" i="12"/>
  <c r="D272" i="12"/>
  <c r="C272" i="12"/>
  <c r="B272" i="12"/>
  <c r="D271" i="12"/>
  <c r="C271" i="12"/>
  <c r="B271" i="12"/>
  <c r="D270" i="12"/>
  <c r="C270" i="12"/>
  <c r="B270" i="12"/>
  <c r="D269" i="12"/>
  <c r="C269" i="12"/>
  <c r="B269" i="12"/>
  <c r="D268" i="12"/>
  <c r="C268" i="12"/>
  <c r="B268" i="12"/>
  <c r="D267" i="12"/>
  <c r="C267" i="12"/>
  <c r="B267" i="12"/>
  <c r="D266" i="12"/>
  <c r="C266" i="12"/>
  <c r="B266" i="12"/>
  <c r="D265" i="12"/>
  <c r="C265" i="12"/>
  <c r="B265" i="12"/>
  <c r="D264" i="12"/>
  <c r="C264" i="12"/>
  <c r="B264" i="12"/>
  <c r="D263" i="12"/>
  <c r="C263" i="12"/>
  <c r="B263" i="12"/>
  <c r="D262" i="12"/>
  <c r="C262" i="12"/>
  <c r="B262" i="12"/>
  <c r="D261" i="12"/>
  <c r="C261" i="12"/>
  <c r="B261" i="12"/>
  <c r="D260" i="12"/>
  <c r="C260" i="12"/>
  <c r="B260" i="12"/>
  <c r="D259" i="12"/>
  <c r="C259" i="12"/>
  <c r="B259" i="12"/>
  <c r="D258" i="12"/>
  <c r="C258" i="12"/>
  <c r="B258" i="12"/>
  <c r="D257" i="12"/>
  <c r="C257" i="12"/>
  <c r="B257" i="12"/>
  <c r="D237" i="12"/>
  <c r="C237" i="12"/>
  <c r="B237" i="12"/>
  <c r="D236" i="12"/>
  <c r="C236" i="12"/>
  <c r="B236" i="12"/>
  <c r="D235" i="12"/>
  <c r="C235" i="12"/>
  <c r="B235" i="12"/>
  <c r="D234" i="12"/>
  <c r="C234" i="12"/>
  <c r="B234" i="12"/>
  <c r="D233" i="12"/>
  <c r="C233" i="12"/>
  <c r="B233" i="12"/>
  <c r="D232" i="12"/>
  <c r="C232" i="12"/>
  <c r="B232" i="12"/>
  <c r="D231" i="12"/>
  <c r="C231" i="12"/>
  <c r="B231" i="12"/>
  <c r="D230" i="12"/>
  <c r="C230" i="12"/>
  <c r="B230" i="12"/>
  <c r="D229" i="12"/>
  <c r="C229" i="12"/>
  <c r="B229" i="12"/>
  <c r="D228" i="12"/>
  <c r="C228" i="12"/>
  <c r="B228" i="12"/>
  <c r="D227" i="12"/>
  <c r="C227" i="12"/>
  <c r="B227" i="12"/>
  <c r="D226" i="12"/>
  <c r="C226" i="12"/>
  <c r="B226" i="12"/>
  <c r="D225" i="12"/>
  <c r="C225" i="12"/>
  <c r="B225" i="12"/>
  <c r="D224" i="12"/>
  <c r="C224" i="12"/>
  <c r="B224" i="12"/>
  <c r="D223" i="12"/>
  <c r="C223" i="12"/>
  <c r="B223" i="12"/>
  <c r="D222" i="12"/>
  <c r="C222" i="12"/>
  <c r="B222" i="12"/>
  <c r="D221" i="12"/>
  <c r="C221" i="12"/>
  <c r="B221" i="12"/>
  <c r="D220" i="12"/>
  <c r="C220" i="12"/>
  <c r="B220" i="12"/>
  <c r="D219" i="12"/>
  <c r="C219" i="12"/>
  <c r="B219" i="12"/>
  <c r="D218" i="12"/>
  <c r="C218" i="12"/>
  <c r="B218" i="12"/>
  <c r="D217" i="12"/>
  <c r="C217" i="12"/>
  <c r="B217" i="12"/>
  <c r="D216" i="12"/>
  <c r="C216" i="12"/>
  <c r="B216" i="12"/>
  <c r="D215" i="12"/>
  <c r="C215" i="12"/>
  <c r="B215" i="12"/>
  <c r="D214" i="12"/>
  <c r="C214" i="12"/>
  <c r="B214" i="12"/>
  <c r="D213" i="12"/>
  <c r="C213" i="12"/>
  <c r="B213" i="12"/>
  <c r="D212" i="12"/>
  <c r="C212" i="12"/>
  <c r="B212" i="12"/>
  <c r="D211" i="12"/>
  <c r="C211" i="12"/>
  <c r="B211" i="12"/>
  <c r="D210" i="12"/>
  <c r="C210" i="12"/>
  <c r="B210" i="12"/>
  <c r="D209" i="12"/>
  <c r="C209" i="12"/>
  <c r="B209" i="12"/>
  <c r="D208" i="12"/>
  <c r="C208" i="12"/>
  <c r="B208" i="12"/>
  <c r="D188" i="12"/>
  <c r="C188" i="12"/>
  <c r="B188" i="12"/>
  <c r="D187" i="12"/>
  <c r="C187" i="12"/>
  <c r="B187" i="12"/>
  <c r="D186" i="12"/>
  <c r="C186" i="12"/>
  <c r="B186" i="12"/>
  <c r="D185" i="12"/>
  <c r="C185" i="12"/>
  <c r="B185" i="12"/>
  <c r="D184" i="12"/>
  <c r="C184" i="12"/>
  <c r="B184" i="12"/>
  <c r="D183" i="12"/>
  <c r="C183" i="12"/>
  <c r="B183" i="12"/>
  <c r="D182" i="12"/>
  <c r="C182" i="12"/>
  <c r="B182" i="12"/>
  <c r="D181" i="12"/>
  <c r="C181" i="12"/>
  <c r="B181" i="12"/>
  <c r="D180" i="12"/>
  <c r="C180" i="12"/>
  <c r="B180" i="12"/>
  <c r="D179" i="12"/>
  <c r="C179" i="12"/>
  <c r="B179" i="12"/>
  <c r="D178" i="12"/>
  <c r="C178" i="12"/>
  <c r="B178" i="12"/>
  <c r="D177" i="12"/>
  <c r="C177" i="12"/>
  <c r="B177" i="12"/>
  <c r="D176" i="12"/>
  <c r="C176" i="12"/>
  <c r="B176" i="12"/>
  <c r="D175" i="12"/>
  <c r="C175" i="12"/>
  <c r="B175" i="12"/>
  <c r="D174" i="12"/>
  <c r="C174" i="12"/>
  <c r="B174" i="12"/>
  <c r="D173" i="12"/>
  <c r="C173" i="12"/>
  <c r="B173" i="12"/>
  <c r="D172" i="12"/>
  <c r="C172" i="12"/>
  <c r="B172" i="12"/>
  <c r="D171" i="12"/>
  <c r="C171" i="12"/>
  <c r="B171" i="12"/>
  <c r="D170" i="12"/>
  <c r="C170" i="12"/>
  <c r="B170" i="12"/>
  <c r="D169" i="12"/>
  <c r="C169" i="12"/>
  <c r="B169" i="12"/>
  <c r="D168" i="12"/>
  <c r="C168" i="12"/>
  <c r="B168" i="12"/>
  <c r="D167" i="12"/>
  <c r="C167" i="12"/>
  <c r="B167" i="12"/>
  <c r="D166" i="12"/>
  <c r="C166" i="12"/>
  <c r="B166" i="12"/>
  <c r="D165" i="12"/>
  <c r="C165" i="12"/>
  <c r="B165" i="12"/>
  <c r="D164" i="12"/>
  <c r="C164" i="12"/>
  <c r="B164" i="12"/>
  <c r="D163" i="12"/>
  <c r="C163" i="12"/>
  <c r="B163" i="12"/>
  <c r="D162" i="12"/>
  <c r="C162" i="12"/>
  <c r="B162" i="12"/>
  <c r="D161" i="12"/>
  <c r="C161" i="12"/>
  <c r="B161" i="12"/>
  <c r="D160" i="12"/>
  <c r="C160" i="12"/>
  <c r="B160" i="12"/>
  <c r="D159" i="12"/>
  <c r="C159" i="12"/>
  <c r="B159" i="12"/>
  <c r="D135" i="12"/>
  <c r="C135" i="12"/>
  <c r="B135" i="12"/>
  <c r="D134" i="12"/>
  <c r="C134" i="12"/>
  <c r="B134" i="12"/>
  <c r="D133" i="12"/>
  <c r="C133" i="12"/>
  <c r="B133" i="12"/>
  <c r="D132" i="12"/>
  <c r="C132" i="12"/>
  <c r="B132" i="12"/>
  <c r="D131" i="12"/>
  <c r="C131" i="12"/>
  <c r="B131" i="12"/>
  <c r="D130" i="12"/>
  <c r="C130" i="12"/>
  <c r="B130" i="12"/>
  <c r="D129" i="12"/>
  <c r="C129" i="12"/>
  <c r="B129" i="12"/>
  <c r="D128" i="12"/>
  <c r="C128" i="12"/>
  <c r="B128" i="12"/>
  <c r="D127" i="12"/>
  <c r="C127" i="12"/>
  <c r="B127" i="12"/>
  <c r="D126" i="12"/>
  <c r="C126" i="12"/>
  <c r="B126" i="12"/>
  <c r="D125" i="12"/>
  <c r="C125" i="12"/>
  <c r="B125" i="12"/>
  <c r="D124" i="12"/>
  <c r="C124" i="12"/>
  <c r="B124" i="12"/>
  <c r="D123" i="12"/>
  <c r="C123" i="12"/>
  <c r="B123" i="12"/>
  <c r="D122" i="12"/>
  <c r="C122" i="12"/>
  <c r="B122" i="12"/>
  <c r="D121" i="12"/>
  <c r="C121" i="12"/>
  <c r="B121" i="12"/>
  <c r="D120" i="12"/>
  <c r="C120" i="12"/>
  <c r="B120" i="12"/>
  <c r="D119" i="12"/>
  <c r="C119" i="12"/>
  <c r="B119" i="12"/>
  <c r="D118" i="12"/>
  <c r="C118" i="12"/>
  <c r="B118" i="12"/>
  <c r="D117" i="12"/>
  <c r="C117" i="12"/>
  <c r="B117" i="12"/>
  <c r="D116" i="12"/>
  <c r="C116" i="12"/>
  <c r="B116" i="12"/>
  <c r="D115" i="12"/>
  <c r="C115" i="12"/>
  <c r="B115" i="12"/>
  <c r="D114" i="12"/>
  <c r="C114" i="12"/>
  <c r="B114" i="12"/>
  <c r="D113" i="12"/>
  <c r="C113" i="12"/>
  <c r="B113" i="12"/>
  <c r="D112" i="12"/>
  <c r="C112" i="12"/>
  <c r="B112" i="12"/>
  <c r="D111" i="12"/>
  <c r="C111" i="12"/>
  <c r="B111" i="12"/>
  <c r="D110" i="12"/>
  <c r="C110" i="12"/>
  <c r="B110" i="12"/>
  <c r="D84" i="12"/>
  <c r="C84" i="12"/>
  <c r="B84" i="12"/>
  <c r="D83" i="12"/>
  <c r="C83" i="12"/>
  <c r="B83" i="12"/>
  <c r="D82" i="12"/>
  <c r="C82" i="12"/>
  <c r="B82" i="12"/>
  <c r="D81" i="12"/>
  <c r="C81" i="12"/>
  <c r="B81" i="12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17" i="12"/>
  <c r="C17" i="12"/>
  <c r="B17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D284" i="11"/>
  <c r="C284" i="11"/>
  <c r="B284" i="11"/>
  <c r="D283" i="11"/>
  <c r="C283" i="11"/>
  <c r="B283" i="11"/>
  <c r="D282" i="11"/>
  <c r="C282" i="11"/>
  <c r="B282" i="11"/>
  <c r="D281" i="11"/>
  <c r="C281" i="11"/>
  <c r="B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C228" i="11"/>
  <c r="B228" i="11"/>
  <c r="D227" i="11"/>
  <c r="C227" i="11"/>
  <c r="B227" i="11"/>
  <c r="D226" i="11"/>
  <c r="C226" i="11"/>
  <c r="B226" i="11"/>
  <c r="D225" i="11"/>
  <c r="C225" i="11"/>
  <c r="B225" i="11"/>
  <c r="D224" i="11"/>
  <c r="C224" i="11"/>
  <c r="B224" i="11"/>
  <c r="D223" i="11"/>
  <c r="C223" i="11"/>
  <c r="B223" i="11"/>
  <c r="D222" i="11"/>
  <c r="C222" i="11"/>
  <c r="B222" i="11"/>
  <c r="D221" i="11"/>
  <c r="C221" i="11"/>
  <c r="B221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16" i="11"/>
  <c r="C216" i="11"/>
  <c r="B216" i="11"/>
  <c r="D215" i="11"/>
  <c r="C215" i="11"/>
  <c r="B215" i="11"/>
  <c r="D214" i="11"/>
  <c r="C214" i="11"/>
  <c r="B214" i="11"/>
  <c r="D213" i="11"/>
  <c r="C213" i="11"/>
  <c r="B213" i="11"/>
  <c r="D212" i="11"/>
  <c r="C212" i="11"/>
  <c r="B212" i="11"/>
  <c r="D211" i="11"/>
  <c r="C211" i="11"/>
  <c r="B211" i="11"/>
  <c r="D210" i="11"/>
  <c r="C210" i="11"/>
  <c r="B210" i="11"/>
  <c r="D209" i="11"/>
  <c r="C209" i="11"/>
  <c r="B209" i="11"/>
  <c r="D208" i="11"/>
  <c r="C208" i="11"/>
  <c r="B208" i="11"/>
  <c r="D188" i="11"/>
  <c r="C188" i="11"/>
  <c r="B188" i="11"/>
  <c r="D187" i="11"/>
  <c r="C187" i="11"/>
  <c r="B187" i="11"/>
  <c r="D186" i="11"/>
  <c r="C186" i="11"/>
  <c r="B186" i="11"/>
  <c r="D185" i="11"/>
  <c r="C185" i="11"/>
  <c r="B185" i="11"/>
  <c r="D184" i="11"/>
  <c r="C184" i="11"/>
  <c r="B184" i="11"/>
  <c r="D183" i="11"/>
  <c r="C183" i="11"/>
  <c r="B183" i="11"/>
  <c r="D182" i="11"/>
  <c r="C182" i="11"/>
  <c r="B182" i="11"/>
  <c r="D181" i="11"/>
  <c r="C181" i="11"/>
  <c r="B181" i="11"/>
  <c r="D180" i="11"/>
  <c r="C180" i="11"/>
  <c r="B180" i="11"/>
  <c r="D179" i="11"/>
  <c r="C179" i="11"/>
  <c r="B179" i="11"/>
  <c r="D178" i="11"/>
  <c r="C178" i="11"/>
  <c r="B178" i="11"/>
  <c r="D177" i="11"/>
  <c r="C177" i="11"/>
  <c r="B177" i="11"/>
  <c r="D176" i="11"/>
  <c r="C176" i="11"/>
  <c r="B176" i="11"/>
  <c r="D175" i="11"/>
  <c r="C175" i="11"/>
  <c r="B175" i="11"/>
  <c r="D174" i="11"/>
  <c r="C174" i="11"/>
  <c r="B174" i="11"/>
  <c r="D173" i="11"/>
  <c r="C173" i="11"/>
  <c r="B173" i="11"/>
  <c r="D172" i="11"/>
  <c r="C172" i="11"/>
  <c r="B172" i="11"/>
  <c r="D171" i="11"/>
  <c r="C171" i="11"/>
  <c r="B171" i="11"/>
  <c r="D170" i="11"/>
  <c r="C170" i="11"/>
  <c r="B170" i="11"/>
  <c r="D169" i="11"/>
  <c r="C169" i="11"/>
  <c r="B169" i="11"/>
  <c r="D168" i="11"/>
  <c r="C168" i="11"/>
  <c r="B168" i="11"/>
  <c r="D167" i="11"/>
  <c r="C167" i="11"/>
  <c r="B167" i="11"/>
  <c r="D166" i="11"/>
  <c r="C166" i="11"/>
  <c r="B166" i="11"/>
  <c r="D165" i="11"/>
  <c r="C165" i="11"/>
  <c r="B165" i="11"/>
  <c r="D164" i="11"/>
  <c r="C164" i="11"/>
  <c r="B164" i="11"/>
  <c r="D163" i="11"/>
  <c r="C163" i="11"/>
  <c r="B163" i="11"/>
  <c r="D162" i="11"/>
  <c r="C162" i="11"/>
  <c r="B162" i="11"/>
  <c r="D161" i="11"/>
  <c r="C161" i="11"/>
  <c r="B161" i="11"/>
  <c r="D160" i="11"/>
  <c r="C160" i="11"/>
  <c r="B160" i="11"/>
  <c r="D159" i="11"/>
  <c r="C159" i="11"/>
  <c r="B159" i="11"/>
  <c r="D135" i="11"/>
  <c r="C135" i="11"/>
  <c r="B135" i="11"/>
  <c r="D134" i="11"/>
  <c r="C134" i="11"/>
  <c r="B134" i="11"/>
  <c r="D133" i="11"/>
  <c r="C133" i="11"/>
  <c r="B133" i="11"/>
  <c r="D132" i="11"/>
  <c r="C132" i="11"/>
  <c r="B132" i="11"/>
  <c r="D131" i="11"/>
  <c r="C131" i="11"/>
  <c r="B131" i="11"/>
  <c r="D130" i="11"/>
  <c r="C130" i="11"/>
  <c r="B130" i="11"/>
  <c r="D129" i="11"/>
  <c r="C129" i="11"/>
  <c r="B129" i="11"/>
  <c r="D128" i="11"/>
  <c r="C128" i="11"/>
  <c r="B128" i="11"/>
  <c r="D127" i="11"/>
  <c r="C127" i="11"/>
  <c r="B127" i="11"/>
  <c r="D126" i="11"/>
  <c r="C126" i="11"/>
  <c r="B126" i="11"/>
  <c r="D125" i="11"/>
  <c r="C125" i="11"/>
  <c r="B125" i="11"/>
  <c r="D124" i="11"/>
  <c r="C124" i="11"/>
  <c r="B124" i="11"/>
  <c r="D123" i="11"/>
  <c r="C123" i="11"/>
  <c r="B123" i="11"/>
  <c r="D122" i="11"/>
  <c r="C122" i="11"/>
  <c r="B122" i="11"/>
  <c r="D121" i="11"/>
  <c r="C121" i="11"/>
  <c r="B121" i="11"/>
  <c r="D120" i="11"/>
  <c r="C120" i="11"/>
  <c r="B120" i="11"/>
  <c r="D119" i="11"/>
  <c r="C119" i="11"/>
  <c r="B119" i="11"/>
  <c r="D118" i="11"/>
  <c r="C118" i="11"/>
  <c r="B118" i="11"/>
  <c r="D117" i="11"/>
  <c r="C117" i="11"/>
  <c r="B117" i="11"/>
  <c r="D116" i="11"/>
  <c r="C116" i="11"/>
  <c r="B116" i="11"/>
  <c r="D115" i="11"/>
  <c r="C115" i="11"/>
  <c r="B115" i="11"/>
  <c r="D114" i="11"/>
  <c r="C114" i="11"/>
  <c r="B114" i="11"/>
  <c r="D113" i="11"/>
  <c r="C113" i="11"/>
  <c r="B113" i="11"/>
  <c r="D112" i="11"/>
  <c r="C112" i="11"/>
  <c r="B112" i="11"/>
  <c r="D111" i="11"/>
  <c r="C111" i="11"/>
  <c r="B111" i="11"/>
  <c r="D110" i="11"/>
  <c r="C110" i="11"/>
  <c r="B110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284" i="10"/>
  <c r="C284" i="10"/>
  <c r="B284" i="10"/>
  <c r="D283" i="10"/>
  <c r="C283" i="10"/>
  <c r="B283" i="10"/>
  <c r="D282" i="10"/>
  <c r="C282" i="10"/>
  <c r="B282" i="10"/>
  <c r="D281" i="10"/>
  <c r="C281" i="10"/>
  <c r="B281" i="10"/>
  <c r="D280" i="10"/>
  <c r="C280" i="10"/>
  <c r="B280" i="10"/>
  <c r="D279" i="10"/>
  <c r="C279" i="10"/>
  <c r="B279" i="10"/>
  <c r="D278" i="10"/>
  <c r="C278" i="10"/>
  <c r="B278" i="10"/>
  <c r="D277" i="10"/>
  <c r="C277" i="10"/>
  <c r="B277" i="10"/>
  <c r="D276" i="10"/>
  <c r="C276" i="10"/>
  <c r="B276" i="10"/>
  <c r="D275" i="10"/>
  <c r="C275" i="10"/>
  <c r="B275" i="10"/>
  <c r="D274" i="10"/>
  <c r="C274" i="10"/>
  <c r="B274" i="10"/>
  <c r="D273" i="10"/>
  <c r="C273" i="10"/>
  <c r="B273" i="10"/>
  <c r="D272" i="10"/>
  <c r="C272" i="10"/>
  <c r="B272" i="10"/>
  <c r="D271" i="10"/>
  <c r="C271" i="10"/>
  <c r="B271" i="10"/>
  <c r="D270" i="10"/>
  <c r="C270" i="10"/>
  <c r="B270" i="10"/>
  <c r="D269" i="10"/>
  <c r="C269" i="10"/>
  <c r="B269" i="10"/>
  <c r="D268" i="10"/>
  <c r="C268" i="10"/>
  <c r="B268" i="10"/>
  <c r="D267" i="10"/>
  <c r="C267" i="10"/>
  <c r="B267" i="10"/>
  <c r="D266" i="10"/>
  <c r="C266" i="10"/>
  <c r="B266" i="10"/>
  <c r="D265" i="10"/>
  <c r="C265" i="10"/>
  <c r="B265" i="10"/>
  <c r="D264" i="10"/>
  <c r="C264" i="10"/>
  <c r="B264" i="10"/>
  <c r="D263" i="10"/>
  <c r="C263" i="10"/>
  <c r="B263" i="10"/>
  <c r="D262" i="10"/>
  <c r="C262" i="10"/>
  <c r="B262" i="10"/>
  <c r="D261" i="10"/>
  <c r="C261" i="10"/>
  <c r="B261" i="10"/>
  <c r="D260" i="10"/>
  <c r="C260" i="10"/>
  <c r="B260" i="10"/>
  <c r="D259" i="10"/>
  <c r="C259" i="10"/>
  <c r="B259" i="10"/>
  <c r="D258" i="10"/>
  <c r="C258" i="10"/>
  <c r="B258" i="10"/>
  <c r="D257" i="10"/>
  <c r="C257" i="10"/>
  <c r="B257" i="10"/>
  <c r="D237" i="10"/>
  <c r="C237" i="10"/>
  <c r="B237" i="10"/>
  <c r="D236" i="10"/>
  <c r="C236" i="10"/>
  <c r="B236" i="10"/>
  <c r="D235" i="10"/>
  <c r="C235" i="10"/>
  <c r="B235" i="10"/>
  <c r="D234" i="10"/>
  <c r="C234" i="10"/>
  <c r="B234" i="10"/>
  <c r="D233" i="10"/>
  <c r="C233" i="10"/>
  <c r="B233" i="10"/>
  <c r="D232" i="10"/>
  <c r="C232" i="10"/>
  <c r="B232" i="10"/>
  <c r="D231" i="10"/>
  <c r="C231" i="10"/>
  <c r="B231" i="10"/>
  <c r="D230" i="10"/>
  <c r="C230" i="10"/>
  <c r="B230" i="10"/>
  <c r="D229" i="10"/>
  <c r="C229" i="10"/>
  <c r="B229" i="10"/>
  <c r="D228" i="10"/>
  <c r="C228" i="10"/>
  <c r="B228" i="10"/>
  <c r="D227" i="10"/>
  <c r="C227" i="10"/>
  <c r="B227" i="10"/>
  <c r="D226" i="10"/>
  <c r="C226" i="10"/>
  <c r="B226" i="10"/>
  <c r="D225" i="10"/>
  <c r="C225" i="10"/>
  <c r="B225" i="10"/>
  <c r="D224" i="10"/>
  <c r="C224" i="10"/>
  <c r="B224" i="10"/>
  <c r="D223" i="10"/>
  <c r="C223" i="10"/>
  <c r="B223" i="10"/>
  <c r="D222" i="10"/>
  <c r="C222" i="10"/>
  <c r="B222" i="10"/>
  <c r="D221" i="10"/>
  <c r="C221" i="10"/>
  <c r="B221" i="10"/>
  <c r="D220" i="10"/>
  <c r="C220" i="10"/>
  <c r="B220" i="10"/>
  <c r="D219" i="10"/>
  <c r="C219" i="10"/>
  <c r="B219" i="10"/>
  <c r="D218" i="10"/>
  <c r="C218" i="10"/>
  <c r="B218" i="10"/>
  <c r="D217" i="10"/>
  <c r="C217" i="10"/>
  <c r="B217" i="10"/>
  <c r="D216" i="10"/>
  <c r="C216" i="10"/>
  <c r="B216" i="10"/>
  <c r="D215" i="10"/>
  <c r="C215" i="10"/>
  <c r="B215" i="10"/>
  <c r="D214" i="10"/>
  <c r="C214" i="10"/>
  <c r="B214" i="10"/>
  <c r="D213" i="10"/>
  <c r="C213" i="10"/>
  <c r="B213" i="10"/>
  <c r="D212" i="10"/>
  <c r="C212" i="10"/>
  <c r="B212" i="10"/>
  <c r="D211" i="10"/>
  <c r="C211" i="10"/>
  <c r="B211" i="10"/>
  <c r="D210" i="10"/>
  <c r="C210" i="10"/>
  <c r="B210" i="10"/>
  <c r="D209" i="10"/>
  <c r="C209" i="10"/>
  <c r="B209" i="10"/>
  <c r="D208" i="10"/>
  <c r="C208" i="10"/>
  <c r="B208" i="10"/>
  <c r="D188" i="10"/>
  <c r="C188" i="10"/>
  <c r="B188" i="10"/>
  <c r="D187" i="10"/>
  <c r="C187" i="10"/>
  <c r="B187" i="10"/>
  <c r="D186" i="10"/>
  <c r="C186" i="10"/>
  <c r="B186" i="10"/>
  <c r="D185" i="10"/>
  <c r="C185" i="10"/>
  <c r="B185" i="10"/>
  <c r="D184" i="10"/>
  <c r="C184" i="10"/>
  <c r="B184" i="10"/>
  <c r="D183" i="10"/>
  <c r="C183" i="10"/>
  <c r="B183" i="10"/>
  <c r="D182" i="10"/>
  <c r="C182" i="10"/>
  <c r="B182" i="10"/>
  <c r="D181" i="10"/>
  <c r="C181" i="10"/>
  <c r="B181" i="10"/>
  <c r="D180" i="10"/>
  <c r="C180" i="10"/>
  <c r="B180" i="10"/>
  <c r="D179" i="10"/>
  <c r="C179" i="10"/>
  <c r="B179" i="10"/>
  <c r="D178" i="10"/>
  <c r="C178" i="10"/>
  <c r="B178" i="10"/>
  <c r="D177" i="10"/>
  <c r="C177" i="10"/>
  <c r="B177" i="10"/>
  <c r="D176" i="10"/>
  <c r="C176" i="10"/>
  <c r="B176" i="10"/>
  <c r="D175" i="10"/>
  <c r="C175" i="10"/>
  <c r="B175" i="10"/>
  <c r="D174" i="10"/>
  <c r="C174" i="10"/>
  <c r="B174" i="10"/>
  <c r="D173" i="10"/>
  <c r="C173" i="10"/>
  <c r="B173" i="10"/>
  <c r="D172" i="10"/>
  <c r="C172" i="10"/>
  <c r="B172" i="10"/>
  <c r="D171" i="10"/>
  <c r="C171" i="10"/>
  <c r="B171" i="10"/>
  <c r="D170" i="10"/>
  <c r="C170" i="10"/>
  <c r="B170" i="10"/>
  <c r="D169" i="10"/>
  <c r="C169" i="10"/>
  <c r="B169" i="10"/>
  <c r="D168" i="10"/>
  <c r="C168" i="10"/>
  <c r="B168" i="10"/>
  <c r="D167" i="10"/>
  <c r="C167" i="10"/>
  <c r="B167" i="10"/>
  <c r="D166" i="10"/>
  <c r="C166" i="10"/>
  <c r="B166" i="10"/>
  <c r="D165" i="10"/>
  <c r="C165" i="10"/>
  <c r="B165" i="10"/>
  <c r="D164" i="10"/>
  <c r="C164" i="10"/>
  <c r="B164" i="10"/>
  <c r="D163" i="10"/>
  <c r="C163" i="10"/>
  <c r="B163" i="10"/>
  <c r="D162" i="10"/>
  <c r="C162" i="10"/>
  <c r="B162" i="10"/>
  <c r="D161" i="10"/>
  <c r="C161" i="10"/>
  <c r="B161" i="10"/>
  <c r="D160" i="10"/>
  <c r="C160" i="10"/>
  <c r="B160" i="10"/>
  <c r="D159" i="10"/>
  <c r="C159" i="10"/>
  <c r="B159" i="10"/>
  <c r="D135" i="10"/>
  <c r="C135" i="10"/>
  <c r="B135" i="10"/>
  <c r="D134" i="10"/>
  <c r="C134" i="10"/>
  <c r="B134" i="10"/>
  <c r="D133" i="10"/>
  <c r="C133" i="10"/>
  <c r="B133" i="10"/>
  <c r="D132" i="10"/>
  <c r="C132" i="10"/>
  <c r="B132" i="10"/>
  <c r="D131" i="10"/>
  <c r="C131" i="10"/>
  <c r="B131" i="10"/>
  <c r="D130" i="10"/>
  <c r="C130" i="10"/>
  <c r="B130" i="10"/>
  <c r="D129" i="10"/>
  <c r="C129" i="10"/>
  <c r="B129" i="10"/>
  <c r="D128" i="10"/>
  <c r="C128" i="10"/>
  <c r="B128" i="10"/>
  <c r="D127" i="10"/>
  <c r="C127" i="10"/>
  <c r="B127" i="10"/>
  <c r="D126" i="10"/>
  <c r="C126" i="10"/>
  <c r="B126" i="10"/>
  <c r="D125" i="10"/>
  <c r="C125" i="10"/>
  <c r="B125" i="10"/>
  <c r="D124" i="10"/>
  <c r="C124" i="10"/>
  <c r="B124" i="10"/>
  <c r="D123" i="10"/>
  <c r="C123" i="10"/>
  <c r="B123" i="10"/>
  <c r="D122" i="10"/>
  <c r="C122" i="10"/>
  <c r="B122" i="10"/>
  <c r="D121" i="10"/>
  <c r="C121" i="10"/>
  <c r="B121" i="10"/>
  <c r="D120" i="10"/>
  <c r="C120" i="10"/>
  <c r="B120" i="10"/>
  <c r="D119" i="10"/>
  <c r="C119" i="10"/>
  <c r="B119" i="10"/>
  <c r="D118" i="10"/>
  <c r="C118" i="10"/>
  <c r="B118" i="10"/>
  <c r="D117" i="10"/>
  <c r="C117" i="10"/>
  <c r="B117" i="10"/>
  <c r="D116" i="10"/>
  <c r="C116" i="10"/>
  <c r="B116" i="10"/>
  <c r="D115" i="10"/>
  <c r="C115" i="10"/>
  <c r="B115" i="10"/>
  <c r="D114" i="10"/>
  <c r="C114" i="10"/>
  <c r="B114" i="10"/>
  <c r="D113" i="10"/>
  <c r="C113" i="10"/>
  <c r="B113" i="10"/>
  <c r="D112" i="10"/>
  <c r="C112" i="10"/>
  <c r="B112" i="10"/>
  <c r="D111" i="10"/>
  <c r="C111" i="10"/>
  <c r="B111" i="10"/>
  <c r="D110" i="10"/>
  <c r="C110" i="10"/>
  <c r="B110" i="10"/>
  <c r="D84" i="10"/>
  <c r="C84" i="10"/>
  <c r="B84" i="10"/>
  <c r="D83" i="10"/>
  <c r="C83" i="10"/>
  <c r="B83" i="10"/>
  <c r="D82" i="10"/>
  <c r="C82" i="10"/>
  <c r="B82" i="10"/>
  <c r="D81" i="10"/>
  <c r="C81" i="10"/>
  <c r="B81" i="10"/>
  <c r="D80" i="10"/>
  <c r="C80" i="10"/>
  <c r="B80" i="10"/>
  <c r="D79" i="10"/>
  <c r="C79" i="10"/>
  <c r="B79" i="10"/>
  <c r="D78" i="10"/>
  <c r="C78" i="10"/>
  <c r="B78" i="10"/>
  <c r="D77" i="10"/>
  <c r="C77" i="10"/>
  <c r="B77" i="10"/>
  <c r="D76" i="10"/>
  <c r="C76" i="10"/>
  <c r="B76" i="10"/>
  <c r="D75" i="10"/>
  <c r="C75" i="10"/>
  <c r="B75" i="10"/>
  <c r="D74" i="10"/>
  <c r="C74" i="10"/>
  <c r="B74" i="10"/>
  <c r="D73" i="10"/>
  <c r="C73" i="10"/>
  <c r="B73" i="10"/>
  <c r="D72" i="10"/>
  <c r="C72" i="10"/>
  <c r="B72" i="10"/>
  <c r="D71" i="10"/>
  <c r="C71" i="10"/>
  <c r="B71" i="10"/>
  <c r="D70" i="10"/>
  <c r="C70" i="10"/>
  <c r="B70" i="10"/>
  <c r="D69" i="10"/>
  <c r="C69" i="10"/>
  <c r="B69" i="10"/>
  <c r="D68" i="10"/>
  <c r="C68" i="10"/>
  <c r="B68" i="10"/>
  <c r="D67" i="10"/>
  <c r="C67" i="10"/>
  <c r="B67" i="10"/>
  <c r="D66" i="10"/>
  <c r="C66" i="10"/>
  <c r="B66" i="10"/>
  <c r="D65" i="10"/>
  <c r="C65" i="10"/>
  <c r="B65" i="10"/>
  <c r="D64" i="10"/>
  <c r="C64" i="10"/>
  <c r="B64" i="10"/>
  <c r="D63" i="10"/>
  <c r="C63" i="10"/>
  <c r="B63" i="10"/>
  <c r="D62" i="10"/>
  <c r="C62" i="10"/>
  <c r="B62" i="10"/>
  <c r="D61" i="10"/>
  <c r="C61" i="10"/>
  <c r="B61" i="10"/>
  <c r="D41" i="10"/>
  <c r="C41" i="10"/>
  <c r="B41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D34" i="10"/>
  <c r="C34" i="10"/>
  <c r="B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284" i="9"/>
  <c r="C284" i="9"/>
  <c r="B284" i="9"/>
  <c r="D283" i="9"/>
  <c r="C283" i="9"/>
  <c r="B283" i="9"/>
  <c r="D282" i="9"/>
  <c r="C282" i="9"/>
  <c r="B282" i="9"/>
  <c r="D281" i="9"/>
  <c r="C281" i="9"/>
  <c r="B281" i="9"/>
  <c r="D280" i="9"/>
  <c r="C280" i="9"/>
  <c r="B280" i="9"/>
  <c r="D279" i="9"/>
  <c r="C279" i="9"/>
  <c r="B279" i="9"/>
  <c r="D278" i="9"/>
  <c r="C278" i="9"/>
  <c r="B278" i="9"/>
  <c r="D277" i="9"/>
  <c r="C277" i="9"/>
  <c r="B277" i="9"/>
  <c r="D276" i="9"/>
  <c r="C276" i="9"/>
  <c r="B276" i="9"/>
  <c r="D275" i="9"/>
  <c r="C275" i="9"/>
  <c r="B275" i="9"/>
  <c r="D274" i="9"/>
  <c r="C274" i="9"/>
  <c r="B274" i="9"/>
  <c r="D273" i="9"/>
  <c r="C273" i="9"/>
  <c r="B273" i="9"/>
  <c r="D272" i="9"/>
  <c r="C272" i="9"/>
  <c r="B272" i="9"/>
  <c r="D271" i="9"/>
  <c r="C271" i="9"/>
  <c r="B271" i="9"/>
  <c r="D270" i="9"/>
  <c r="C270" i="9"/>
  <c r="B270" i="9"/>
  <c r="D269" i="9"/>
  <c r="C269" i="9"/>
  <c r="B269" i="9"/>
  <c r="D268" i="9"/>
  <c r="C268" i="9"/>
  <c r="B268" i="9"/>
  <c r="D267" i="9"/>
  <c r="C267" i="9"/>
  <c r="B267" i="9"/>
  <c r="D266" i="9"/>
  <c r="C266" i="9"/>
  <c r="B266" i="9"/>
  <c r="D265" i="9"/>
  <c r="C265" i="9"/>
  <c r="B265" i="9"/>
  <c r="D264" i="9"/>
  <c r="C264" i="9"/>
  <c r="B264" i="9"/>
  <c r="D263" i="9"/>
  <c r="C263" i="9"/>
  <c r="B263" i="9"/>
  <c r="D262" i="9"/>
  <c r="C262" i="9"/>
  <c r="B262" i="9"/>
  <c r="D261" i="9"/>
  <c r="C261" i="9"/>
  <c r="B261" i="9"/>
  <c r="D260" i="9"/>
  <c r="C260" i="9"/>
  <c r="B260" i="9"/>
  <c r="D259" i="9"/>
  <c r="C259" i="9"/>
  <c r="B259" i="9"/>
  <c r="D258" i="9"/>
  <c r="C258" i="9"/>
  <c r="B258" i="9"/>
  <c r="D257" i="9"/>
  <c r="C257" i="9"/>
  <c r="B257" i="9"/>
  <c r="D237" i="9"/>
  <c r="C237" i="9"/>
  <c r="B237" i="9"/>
  <c r="D236" i="9"/>
  <c r="C236" i="9"/>
  <c r="B236" i="9"/>
  <c r="D235" i="9"/>
  <c r="C235" i="9"/>
  <c r="B235" i="9"/>
  <c r="D234" i="9"/>
  <c r="C234" i="9"/>
  <c r="B234" i="9"/>
  <c r="D233" i="9"/>
  <c r="C233" i="9"/>
  <c r="B233" i="9"/>
  <c r="D232" i="9"/>
  <c r="C232" i="9"/>
  <c r="B232" i="9"/>
  <c r="D231" i="9"/>
  <c r="C231" i="9"/>
  <c r="B231" i="9"/>
  <c r="D230" i="9"/>
  <c r="C230" i="9"/>
  <c r="B230" i="9"/>
  <c r="D229" i="9"/>
  <c r="C229" i="9"/>
  <c r="B229" i="9"/>
  <c r="D228" i="9"/>
  <c r="C228" i="9"/>
  <c r="B228" i="9"/>
  <c r="D227" i="9"/>
  <c r="C227" i="9"/>
  <c r="B227" i="9"/>
  <c r="D226" i="9"/>
  <c r="C226" i="9"/>
  <c r="B226" i="9"/>
  <c r="D225" i="9"/>
  <c r="C225" i="9"/>
  <c r="B225" i="9"/>
  <c r="D224" i="9"/>
  <c r="C224" i="9"/>
  <c r="B224" i="9"/>
  <c r="D223" i="9"/>
  <c r="C223" i="9"/>
  <c r="B223" i="9"/>
  <c r="D222" i="9"/>
  <c r="C222" i="9"/>
  <c r="B222" i="9"/>
  <c r="D221" i="9"/>
  <c r="C221" i="9"/>
  <c r="B221" i="9"/>
  <c r="D220" i="9"/>
  <c r="C220" i="9"/>
  <c r="B220" i="9"/>
  <c r="D219" i="9"/>
  <c r="C219" i="9"/>
  <c r="B219" i="9"/>
  <c r="D218" i="9"/>
  <c r="C218" i="9"/>
  <c r="B218" i="9"/>
  <c r="D217" i="9"/>
  <c r="C217" i="9"/>
  <c r="B217" i="9"/>
  <c r="D216" i="9"/>
  <c r="C216" i="9"/>
  <c r="B216" i="9"/>
  <c r="D215" i="9"/>
  <c r="C215" i="9"/>
  <c r="B215" i="9"/>
  <c r="D214" i="9"/>
  <c r="C214" i="9"/>
  <c r="B214" i="9"/>
  <c r="D213" i="9"/>
  <c r="C213" i="9"/>
  <c r="B213" i="9"/>
  <c r="D212" i="9"/>
  <c r="C212" i="9"/>
  <c r="B212" i="9"/>
  <c r="D211" i="9"/>
  <c r="C211" i="9"/>
  <c r="B211" i="9"/>
  <c r="D210" i="9"/>
  <c r="C210" i="9"/>
  <c r="B210" i="9"/>
  <c r="D209" i="9"/>
  <c r="C209" i="9"/>
  <c r="B209" i="9"/>
  <c r="D208" i="9"/>
  <c r="C208" i="9"/>
  <c r="B208" i="9"/>
  <c r="D188" i="9"/>
  <c r="C188" i="9"/>
  <c r="B188" i="9"/>
  <c r="D187" i="9"/>
  <c r="C187" i="9"/>
  <c r="B187" i="9"/>
  <c r="D186" i="9"/>
  <c r="C186" i="9"/>
  <c r="B186" i="9"/>
  <c r="D185" i="9"/>
  <c r="C185" i="9"/>
  <c r="B185" i="9"/>
  <c r="D184" i="9"/>
  <c r="C184" i="9"/>
  <c r="B184" i="9"/>
  <c r="D183" i="9"/>
  <c r="C183" i="9"/>
  <c r="B183" i="9"/>
  <c r="D182" i="9"/>
  <c r="C182" i="9"/>
  <c r="B182" i="9"/>
  <c r="D181" i="9"/>
  <c r="C181" i="9"/>
  <c r="B181" i="9"/>
  <c r="D180" i="9"/>
  <c r="C180" i="9"/>
  <c r="B180" i="9"/>
  <c r="D179" i="9"/>
  <c r="C179" i="9"/>
  <c r="B179" i="9"/>
  <c r="D178" i="9"/>
  <c r="C178" i="9"/>
  <c r="B178" i="9"/>
  <c r="D177" i="9"/>
  <c r="C177" i="9"/>
  <c r="B177" i="9"/>
  <c r="D176" i="9"/>
  <c r="C176" i="9"/>
  <c r="B176" i="9"/>
  <c r="D175" i="9"/>
  <c r="C175" i="9"/>
  <c r="B175" i="9"/>
  <c r="D174" i="9"/>
  <c r="C174" i="9"/>
  <c r="B174" i="9"/>
  <c r="D173" i="9"/>
  <c r="C173" i="9"/>
  <c r="B173" i="9"/>
  <c r="D172" i="9"/>
  <c r="C172" i="9"/>
  <c r="B172" i="9"/>
  <c r="D171" i="9"/>
  <c r="C171" i="9"/>
  <c r="B171" i="9"/>
  <c r="D170" i="9"/>
  <c r="C170" i="9"/>
  <c r="B170" i="9"/>
  <c r="D169" i="9"/>
  <c r="C169" i="9"/>
  <c r="B169" i="9"/>
  <c r="D168" i="9"/>
  <c r="C168" i="9"/>
  <c r="B168" i="9"/>
  <c r="D167" i="9"/>
  <c r="C167" i="9"/>
  <c r="B167" i="9"/>
  <c r="D166" i="9"/>
  <c r="C166" i="9"/>
  <c r="B166" i="9"/>
  <c r="D165" i="9"/>
  <c r="C165" i="9"/>
  <c r="B165" i="9"/>
  <c r="D164" i="9"/>
  <c r="C164" i="9"/>
  <c r="B164" i="9"/>
  <c r="D163" i="9"/>
  <c r="C163" i="9"/>
  <c r="B163" i="9"/>
  <c r="D162" i="9"/>
  <c r="C162" i="9"/>
  <c r="B162" i="9"/>
  <c r="D161" i="9"/>
  <c r="C161" i="9"/>
  <c r="B161" i="9"/>
  <c r="D160" i="9"/>
  <c r="C160" i="9"/>
  <c r="B160" i="9"/>
  <c r="D159" i="9"/>
  <c r="C159" i="9"/>
  <c r="B159" i="9"/>
  <c r="D135" i="9"/>
  <c r="C135" i="9"/>
  <c r="B135" i="9"/>
  <c r="D134" i="9"/>
  <c r="C134" i="9"/>
  <c r="B134" i="9"/>
  <c r="D133" i="9"/>
  <c r="C133" i="9"/>
  <c r="B133" i="9"/>
  <c r="D132" i="9"/>
  <c r="C132" i="9"/>
  <c r="B132" i="9"/>
  <c r="D131" i="9"/>
  <c r="C131" i="9"/>
  <c r="B131" i="9"/>
  <c r="D130" i="9"/>
  <c r="C130" i="9"/>
  <c r="B130" i="9"/>
  <c r="D129" i="9"/>
  <c r="C129" i="9"/>
  <c r="B129" i="9"/>
  <c r="D128" i="9"/>
  <c r="C128" i="9"/>
  <c r="B128" i="9"/>
  <c r="D127" i="9"/>
  <c r="C127" i="9"/>
  <c r="B127" i="9"/>
  <c r="D126" i="9"/>
  <c r="C126" i="9"/>
  <c r="B126" i="9"/>
  <c r="D125" i="9"/>
  <c r="C125" i="9"/>
  <c r="B125" i="9"/>
  <c r="D124" i="9"/>
  <c r="C124" i="9"/>
  <c r="B124" i="9"/>
  <c r="D123" i="9"/>
  <c r="C123" i="9"/>
  <c r="B123" i="9"/>
  <c r="D122" i="9"/>
  <c r="C122" i="9"/>
  <c r="B122" i="9"/>
  <c r="D121" i="9"/>
  <c r="C121" i="9"/>
  <c r="B121" i="9"/>
  <c r="D120" i="9"/>
  <c r="C120" i="9"/>
  <c r="B120" i="9"/>
  <c r="D119" i="9"/>
  <c r="C119" i="9"/>
  <c r="B119" i="9"/>
  <c r="D118" i="9"/>
  <c r="C118" i="9"/>
  <c r="B118" i="9"/>
  <c r="D117" i="9"/>
  <c r="C117" i="9"/>
  <c r="B117" i="9"/>
  <c r="D116" i="9"/>
  <c r="C116" i="9"/>
  <c r="B116" i="9"/>
  <c r="D115" i="9"/>
  <c r="C115" i="9"/>
  <c r="B115" i="9"/>
  <c r="D114" i="9"/>
  <c r="C114" i="9"/>
  <c r="B114" i="9"/>
  <c r="D113" i="9"/>
  <c r="C113" i="9"/>
  <c r="B113" i="9"/>
  <c r="D112" i="9"/>
  <c r="C112" i="9"/>
  <c r="B112" i="9"/>
  <c r="D111" i="9"/>
  <c r="C111" i="9"/>
  <c r="B111" i="9"/>
  <c r="D110" i="9"/>
  <c r="C110" i="9"/>
  <c r="B110" i="9"/>
  <c r="D84" i="9"/>
  <c r="C84" i="9"/>
  <c r="B84" i="9"/>
  <c r="D83" i="9"/>
  <c r="C83" i="9"/>
  <c r="B83" i="9"/>
  <c r="D82" i="9"/>
  <c r="C82" i="9"/>
  <c r="B82" i="9"/>
  <c r="D81" i="9"/>
  <c r="C81" i="9"/>
  <c r="B81" i="9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5" i="9"/>
  <c r="C75" i="9"/>
  <c r="B75" i="9"/>
  <c r="D74" i="9"/>
  <c r="C74" i="9"/>
  <c r="B74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  <c r="D67" i="9"/>
  <c r="C67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D62" i="9"/>
  <c r="C62" i="9"/>
  <c r="B62" i="9"/>
  <c r="D61" i="9"/>
  <c r="C61" i="9"/>
  <c r="B61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284" i="8"/>
  <c r="C284" i="8"/>
  <c r="B284" i="8"/>
  <c r="D283" i="8"/>
  <c r="C283" i="8"/>
  <c r="B283" i="8"/>
  <c r="D282" i="8"/>
  <c r="C282" i="8"/>
  <c r="B282" i="8"/>
  <c r="D281" i="8"/>
  <c r="C281" i="8"/>
  <c r="B281" i="8"/>
  <c r="D280" i="8"/>
  <c r="C280" i="8"/>
  <c r="B280" i="8"/>
  <c r="D279" i="8"/>
  <c r="C279" i="8"/>
  <c r="B279" i="8"/>
  <c r="D278" i="8"/>
  <c r="C278" i="8"/>
  <c r="B278" i="8"/>
  <c r="D277" i="8"/>
  <c r="C277" i="8"/>
  <c r="B277" i="8"/>
  <c r="D276" i="8"/>
  <c r="C276" i="8"/>
  <c r="B276" i="8"/>
  <c r="D275" i="8"/>
  <c r="C275" i="8"/>
  <c r="B275" i="8"/>
  <c r="D274" i="8"/>
  <c r="C274" i="8"/>
  <c r="B274" i="8"/>
  <c r="D273" i="8"/>
  <c r="C273" i="8"/>
  <c r="B273" i="8"/>
  <c r="D272" i="8"/>
  <c r="C272" i="8"/>
  <c r="B272" i="8"/>
  <c r="D271" i="8"/>
  <c r="C271" i="8"/>
  <c r="B271" i="8"/>
  <c r="D270" i="8"/>
  <c r="C270" i="8"/>
  <c r="B270" i="8"/>
  <c r="D269" i="8"/>
  <c r="C269" i="8"/>
  <c r="B269" i="8"/>
  <c r="D268" i="8"/>
  <c r="C268" i="8"/>
  <c r="B268" i="8"/>
  <c r="D267" i="8"/>
  <c r="C267" i="8"/>
  <c r="B267" i="8"/>
  <c r="D266" i="8"/>
  <c r="C266" i="8"/>
  <c r="B266" i="8"/>
  <c r="D265" i="8"/>
  <c r="C265" i="8"/>
  <c r="B265" i="8"/>
  <c r="D264" i="8"/>
  <c r="C264" i="8"/>
  <c r="B264" i="8"/>
  <c r="D263" i="8"/>
  <c r="C263" i="8"/>
  <c r="B263" i="8"/>
  <c r="D262" i="8"/>
  <c r="C262" i="8"/>
  <c r="B262" i="8"/>
  <c r="D261" i="8"/>
  <c r="C261" i="8"/>
  <c r="B261" i="8"/>
  <c r="D260" i="8"/>
  <c r="C260" i="8"/>
  <c r="B260" i="8"/>
  <c r="D259" i="8"/>
  <c r="C259" i="8"/>
  <c r="B259" i="8"/>
  <c r="D258" i="8"/>
  <c r="C258" i="8"/>
  <c r="B258" i="8"/>
  <c r="D257" i="8"/>
  <c r="C257" i="8"/>
  <c r="B257" i="8"/>
  <c r="D237" i="8"/>
  <c r="C237" i="8"/>
  <c r="B237" i="8"/>
  <c r="D236" i="8"/>
  <c r="C236" i="8"/>
  <c r="B236" i="8"/>
  <c r="D235" i="8"/>
  <c r="C235" i="8"/>
  <c r="B235" i="8"/>
  <c r="D234" i="8"/>
  <c r="C234" i="8"/>
  <c r="B234" i="8"/>
  <c r="D233" i="8"/>
  <c r="C233" i="8"/>
  <c r="B233" i="8"/>
  <c r="D232" i="8"/>
  <c r="C232" i="8"/>
  <c r="B232" i="8"/>
  <c r="D231" i="8"/>
  <c r="C231" i="8"/>
  <c r="B231" i="8"/>
  <c r="D230" i="8"/>
  <c r="C230" i="8"/>
  <c r="B230" i="8"/>
  <c r="D229" i="8"/>
  <c r="C229" i="8"/>
  <c r="B229" i="8"/>
  <c r="D228" i="8"/>
  <c r="C228" i="8"/>
  <c r="B228" i="8"/>
  <c r="D227" i="8"/>
  <c r="C227" i="8"/>
  <c r="B227" i="8"/>
  <c r="D226" i="8"/>
  <c r="C226" i="8"/>
  <c r="B226" i="8"/>
  <c r="D225" i="8"/>
  <c r="C225" i="8"/>
  <c r="B225" i="8"/>
  <c r="D224" i="8"/>
  <c r="C224" i="8"/>
  <c r="B224" i="8"/>
  <c r="D223" i="8"/>
  <c r="C223" i="8"/>
  <c r="B223" i="8"/>
  <c r="D222" i="8"/>
  <c r="C222" i="8"/>
  <c r="B222" i="8"/>
  <c r="D221" i="8"/>
  <c r="C221" i="8"/>
  <c r="B221" i="8"/>
  <c r="D220" i="8"/>
  <c r="C220" i="8"/>
  <c r="B220" i="8"/>
  <c r="D219" i="8"/>
  <c r="C219" i="8"/>
  <c r="B219" i="8"/>
  <c r="D218" i="8"/>
  <c r="C218" i="8"/>
  <c r="B218" i="8"/>
  <c r="D217" i="8"/>
  <c r="C217" i="8"/>
  <c r="B217" i="8"/>
  <c r="D216" i="8"/>
  <c r="C216" i="8"/>
  <c r="B216" i="8"/>
  <c r="D215" i="8"/>
  <c r="C215" i="8"/>
  <c r="B215" i="8"/>
  <c r="D214" i="8"/>
  <c r="C214" i="8"/>
  <c r="B214" i="8"/>
  <c r="D213" i="8"/>
  <c r="C213" i="8"/>
  <c r="B213" i="8"/>
  <c r="D212" i="8"/>
  <c r="C212" i="8"/>
  <c r="B212" i="8"/>
  <c r="D211" i="8"/>
  <c r="C211" i="8"/>
  <c r="B211" i="8"/>
  <c r="D210" i="8"/>
  <c r="C210" i="8"/>
  <c r="B210" i="8"/>
  <c r="D209" i="8"/>
  <c r="C209" i="8"/>
  <c r="B209" i="8"/>
  <c r="D208" i="8"/>
  <c r="C208" i="8"/>
  <c r="B208" i="8"/>
  <c r="D188" i="8"/>
  <c r="C188" i="8"/>
  <c r="B188" i="8"/>
  <c r="D187" i="8"/>
  <c r="C187" i="8"/>
  <c r="B187" i="8"/>
  <c r="D186" i="8"/>
  <c r="C186" i="8"/>
  <c r="B186" i="8"/>
  <c r="D185" i="8"/>
  <c r="C185" i="8"/>
  <c r="B185" i="8"/>
  <c r="D184" i="8"/>
  <c r="C184" i="8"/>
  <c r="B184" i="8"/>
  <c r="D183" i="8"/>
  <c r="C183" i="8"/>
  <c r="B183" i="8"/>
  <c r="D182" i="8"/>
  <c r="C182" i="8"/>
  <c r="B182" i="8"/>
  <c r="D181" i="8"/>
  <c r="C181" i="8"/>
  <c r="B181" i="8"/>
  <c r="D180" i="8"/>
  <c r="C180" i="8"/>
  <c r="B180" i="8"/>
  <c r="D179" i="8"/>
  <c r="C179" i="8"/>
  <c r="B179" i="8"/>
  <c r="D178" i="8"/>
  <c r="C178" i="8"/>
  <c r="B178" i="8"/>
  <c r="D177" i="8"/>
  <c r="C177" i="8"/>
  <c r="B177" i="8"/>
  <c r="D176" i="8"/>
  <c r="C176" i="8"/>
  <c r="B176" i="8"/>
  <c r="D175" i="8"/>
  <c r="C175" i="8"/>
  <c r="B175" i="8"/>
  <c r="D174" i="8"/>
  <c r="C174" i="8"/>
  <c r="B174" i="8"/>
  <c r="D173" i="8"/>
  <c r="C173" i="8"/>
  <c r="B173" i="8"/>
  <c r="D172" i="8"/>
  <c r="C172" i="8"/>
  <c r="B172" i="8"/>
  <c r="D171" i="8"/>
  <c r="C171" i="8"/>
  <c r="B171" i="8"/>
  <c r="D170" i="8"/>
  <c r="C170" i="8"/>
  <c r="B170" i="8"/>
  <c r="D169" i="8"/>
  <c r="C169" i="8"/>
  <c r="B169" i="8"/>
  <c r="D168" i="8"/>
  <c r="C168" i="8"/>
  <c r="B168" i="8"/>
  <c r="D167" i="8"/>
  <c r="C167" i="8"/>
  <c r="B167" i="8"/>
  <c r="D166" i="8"/>
  <c r="C166" i="8"/>
  <c r="B166" i="8"/>
  <c r="D165" i="8"/>
  <c r="C165" i="8"/>
  <c r="B165" i="8"/>
  <c r="D164" i="8"/>
  <c r="C164" i="8"/>
  <c r="B164" i="8"/>
  <c r="D163" i="8"/>
  <c r="C163" i="8"/>
  <c r="B163" i="8"/>
  <c r="D162" i="8"/>
  <c r="C162" i="8"/>
  <c r="B162" i="8"/>
  <c r="D161" i="8"/>
  <c r="C161" i="8"/>
  <c r="B161" i="8"/>
  <c r="D160" i="8"/>
  <c r="C160" i="8"/>
  <c r="B160" i="8"/>
  <c r="D159" i="8"/>
  <c r="C159" i="8"/>
  <c r="B159" i="8"/>
  <c r="D135" i="8"/>
  <c r="C135" i="8"/>
  <c r="B135" i="8"/>
  <c r="D134" i="8"/>
  <c r="C134" i="8"/>
  <c r="B134" i="8"/>
  <c r="D133" i="8"/>
  <c r="C133" i="8"/>
  <c r="B133" i="8"/>
  <c r="D132" i="8"/>
  <c r="C132" i="8"/>
  <c r="B132" i="8"/>
  <c r="D131" i="8"/>
  <c r="C131" i="8"/>
  <c r="B131" i="8"/>
  <c r="D130" i="8"/>
  <c r="C130" i="8"/>
  <c r="B130" i="8"/>
  <c r="D129" i="8"/>
  <c r="C129" i="8"/>
  <c r="B129" i="8"/>
  <c r="D128" i="8"/>
  <c r="C128" i="8"/>
  <c r="B128" i="8"/>
  <c r="D127" i="8"/>
  <c r="C127" i="8"/>
  <c r="B127" i="8"/>
  <c r="D126" i="8"/>
  <c r="C126" i="8"/>
  <c r="B126" i="8"/>
  <c r="D125" i="8"/>
  <c r="C125" i="8"/>
  <c r="B125" i="8"/>
  <c r="D124" i="8"/>
  <c r="C124" i="8"/>
  <c r="B124" i="8"/>
  <c r="D123" i="8"/>
  <c r="C123" i="8"/>
  <c r="B123" i="8"/>
  <c r="D122" i="8"/>
  <c r="C122" i="8"/>
  <c r="B122" i="8"/>
  <c r="D121" i="8"/>
  <c r="C121" i="8"/>
  <c r="B121" i="8"/>
  <c r="D120" i="8"/>
  <c r="C120" i="8"/>
  <c r="B120" i="8"/>
  <c r="D119" i="8"/>
  <c r="C119" i="8"/>
  <c r="B119" i="8"/>
  <c r="D118" i="8"/>
  <c r="C118" i="8"/>
  <c r="B118" i="8"/>
  <c r="D117" i="8"/>
  <c r="C117" i="8"/>
  <c r="B117" i="8"/>
  <c r="D116" i="8"/>
  <c r="C116" i="8"/>
  <c r="B116" i="8"/>
  <c r="D115" i="8"/>
  <c r="C115" i="8"/>
  <c r="B115" i="8"/>
  <c r="D114" i="8"/>
  <c r="C114" i="8"/>
  <c r="B114" i="8"/>
  <c r="D113" i="8"/>
  <c r="C113" i="8"/>
  <c r="B113" i="8"/>
  <c r="D112" i="8"/>
  <c r="C112" i="8"/>
  <c r="B112" i="8"/>
  <c r="D111" i="8"/>
  <c r="C111" i="8"/>
  <c r="B111" i="8"/>
  <c r="D110" i="8"/>
  <c r="C110" i="8"/>
  <c r="B110" i="8"/>
  <c r="D84" i="8"/>
  <c r="C84" i="8"/>
  <c r="B84" i="8"/>
  <c r="D83" i="8"/>
  <c r="C83" i="8"/>
  <c r="B83" i="8"/>
  <c r="D82" i="8"/>
  <c r="C82" i="8"/>
  <c r="B82" i="8"/>
  <c r="D81" i="8"/>
  <c r="C81" i="8"/>
  <c r="B81" i="8"/>
  <c r="D80" i="8"/>
  <c r="C80" i="8"/>
  <c r="B80" i="8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41" i="2" l="1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284" i="2"/>
  <c r="C284" i="2"/>
  <c r="B284" i="2"/>
  <c r="D283" i="2"/>
  <c r="C283" i="2"/>
  <c r="B283" i="2"/>
  <c r="D282" i="2"/>
  <c r="C282" i="2"/>
  <c r="B282" i="2"/>
  <c r="D281" i="2"/>
  <c r="C281" i="2"/>
  <c r="B281" i="2"/>
  <c r="D280" i="2"/>
  <c r="C280" i="2"/>
  <c r="B280" i="2"/>
  <c r="D279" i="2"/>
  <c r="C279" i="2"/>
  <c r="B279" i="2"/>
  <c r="D278" i="2"/>
  <c r="C278" i="2"/>
  <c r="B278" i="2"/>
  <c r="D277" i="2"/>
  <c r="C277" i="2"/>
  <c r="B277" i="2"/>
  <c r="D276" i="2"/>
  <c r="C276" i="2"/>
  <c r="B276" i="2"/>
  <c r="D275" i="2"/>
  <c r="C275" i="2"/>
  <c r="B275" i="2"/>
  <c r="D274" i="2"/>
  <c r="C274" i="2"/>
  <c r="B274" i="2"/>
  <c r="D273" i="2"/>
  <c r="C273" i="2"/>
  <c r="B273" i="2"/>
  <c r="D272" i="2"/>
  <c r="C272" i="2"/>
  <c r="B272" i="2"/>
  <c r="D271" i="2"/>
  <c r="C271" i="2"/>
  <c r="B271" i="2"/>
  <c r="D270" i="2"/>
  <c r="C270" i="2"/>
  <c r="B270" i="2"/>
  <c r="D269" i="2"/>
  <c r="C269" i="2"/>
  <c r="B269" i="2"/>
  <c r="D268" i="2"/>
  <c r="C268" i="2"/>
  <c r="B268" i="2"/>
  <c r="D267" i="2"/>
  <c r="C267" i="2"/>
  <c r="B267" i="2"/>
  <c r="D266" i="2"/>
  <c r="C266" i="2"/>
  <c r="B266" i="2"/>
  <c r="D265" i="2"/>
  <c r="C265" i="2"/>
  <c r="B265" i="2"/>
  <c r="D264" i="2"/>
  <c r="C264" i="2"/>
  <c r="B264" i="2"/>
  <c r="D263" i="2"/>
  <c r="C263" i="2"/>
  <c r="B263" i="2"/>
  <c r="D262" i="2"/>
  <c r="C262" i="2"/>
  <c r="B262" i="2"/>
  <c r="D261" i="2"/>
  <c r="C261" i="2"/>
  <c r="B261" i="2"/>
  <c r="D260" i="2"/>
  <c r="C260" i="2"/>
  <c r="B260" i="2"/>
  <c r="D259" i="2"/>
  <c r="C259" i="2"/>
  <c r="B259" i="2"/>
  <c r="D258" i="2"/>
  <c r="C258" i="2"/>
  <c r="B258" i="2"/>
  <c r="D257" i="2"/>
  <c r="C257" i="2"/>
  <c r="B257" i="2"/>
  <c r="D237" i="2"/>
  <c r="C237" i="2"/>
  <c r="B237" i="2"/>
  <c r="D236" i="2"/>
  <c r="C236" i="2"/>
  <c r="B236" i="2"/>
  <c r="D235" i="2"/>
  <c r="C235" i="2"/>
  <c r="B235" i="2"/>
  <c r="D234" i="2"/>
  <c r="C234" i="2"/>
  <c r="B234" i="2"/>
  <c r="D233" i="2"/>
  <c r="C233" i="2"/>
  <c r="B233" i="2"/>
  <c r="D232" i="2"/>
  <c r="C232" i="2"/>
  <c r="B232" i="2"/>
  <c r="D231" i="2"/>
  <c r="C231" i="2"/>
  <c r="B231" i="2"/>
  <c r="D230" i="2"/>
  <c r="C230" i="2"/>
  <c r="B230" i="2"/>
  <c r="D229" i="2"/>
  <c r="C229" i="2"/>
  <c r="B229" i="2"/>
  <c r="D228" i="2"/>
  <c r="C228" i="2"/>
  <c r="B228" i="2"/>
  <c r="D227" i="2"/>
  <c r="C227" i="2"/>
  <c r="B227" i="2"/>
  <c r="D226" i="2"/>
  <c r="C226" i="2"/>
  <c r="B226" i="2"/>
  <c r="D225" i="2"/>
  <c r="C225" i="2"/>
  <c r="B225" i="2"/>
  <c r="D224" i="2"/>
  <c r="C224" i="2"/>
  <c r="B224" i="2"/>
  <c r="D223" i="2"/>
  <c r="C223" i="2"/>
  <c r="B223" i="2"/>
  <c r="D222" i="2"/>
  <c r="C222" i="2"/>
  <c r="B222" i="2"/>
  <c r="D221" i="2"/>
  <c r="C221" i="2"/>
  <c r="B221" i="2"/>
  <c r="D220" i="2"/>
  <c r="C220" i="2"/>
  <c r="B220" i="2"/>
  <c r="D219" i="2"/>
  <c r="C219" i="2"/>
  <c r="B219" i="2"/>
  <c r="D218" i="2"/>
  <c r="C218" i="2"/>
  <c r="B218" i="2"/>
  <c r="D217" i="2"/>
  <c r="C217" i="2"/>
  <c r="B217" i="2"/>
  <c r="D216" i="2"/>
  <c r="C216" i="2"/>
  <c r="B216" i="2"/>
  <c r="D215" i="2"/>
  <c r="C215" i="2"/>
  <c r="B215" i="2"/>
  <c r="D214" i="2"/>
  <c r="C214" i="2"/>
  <c r="B214" i="2"/>
  <c r="D213" i="2"/>
  <c r="C213" i="2"/>
  <c r="B213" i="2"/>
  <c r="D212" i="2"/>
  <c r="C212" i="2"/>
  <c r="B212" i="2"/>
  <c r="D211" i="2"/>
  <c r="C211" i="2"/>
  <c r="B211" i="2"/>
  <c r="D210" i="2"/>
  <c r="C210" i="2"/>
  <c r="B210" i="2"/>
  <c r="D209" i="2"/>
  <c r="C209" i="2"/>
  <c r="B209" i="2"/>
  <c r="D208" i="2"/>
  <c r="C208" i="2"/>
  <c r="B208" i="2"/>
  <c r="D188" i="2"/>
  <c r="C188" i="2"/>
  <c r="B188" i="2"/>
  <c r="D187" i="2"/>
  <c r="C187" i="2"/>
  <c r="B187" i="2"/>
  <c r="D186" i="2"/>
  <c r="C186" i="2"/>
  <c r="B186" i="2"/>
  <c r="D185" i="2"/>
  <c r="C185" i="2"/>
  <c r="B185" i="2"/>
  <c r="D184" i="2"/>
  <c r="C184" i="2"/>
  <c r="B184" i="2"/>
  <c r="D183" i="2"/>
  <c r="C183" i="2"/>
  <c r="B183" i="2"/>
  <c r="D182" i="2"/>
  <c r="C182" i="2"/>
  <c r="B182" i="2"/>
  <c r="D181" i="2"/>
  <c r="C181" i="2"/>
  <c r="B181" i="2"/>
  <c r="D180" i="2"/>
  <c r="C180" i="2"/>
  <c r="B180" i="2"/>
  <c r="D179" i="2"/>
  <c r="C179" i="2"/>
  <c r="B179" i="2"/>
  <c r="D178" i="2"/>
  <c r="C178" i="2"/>
  <c r="B178" i="2"/>
  <c r="D177" i="2"/>
  <c r="C177" i="2"/>
  <c r="B177" i="2"/>
  <c r="D176" i="2"/>
  <c r="C176" i="2"/>
  <c r="B176" i="2"/>
  <c r="D175" i="2"/>
  <c r="C175" i="2"/>
  <c r="B175" i="2"/>
  <c r="D174" i="2"/>
  <c r="C174" i="2"/>
  <c r="B174" i="2"/>
  <c r="D173" i="2"/>
  <c r="C173" i="2"/>
  <c r="B173" i="2"/>
  <c r="D172" i="2"/>
  <c r="C172" i="2"/>
  <c r="B172" i="2"/>
  <c r="D171" i="2"/>
  <c r="C171" i="2"/>
  <c r="B171" i="2"/>
  <c r="D170" i="2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</calcChain>
</file>

<file path=xl/sharedStrings.xml><?xml version="1.0" encoding="utf-8"?>
<sst xmlns="http://schemas.openxmlformats.org/spreadsheetml/2006/main" count="758" uniqueCount="48">
  <si>
    <t>JABATAN PENILAIAN DAN PENTAKSIRAN</t>
  </si>
  <si>
    <t>KOLEJ VOKASIONAL SULTAN HAJI AHMAD SHAH AL-MUSTAIN BILLAH</t>
  </si>
  <si>
    <t xml:space="preserve">BORANG PENGISIAN MARKAH </t>
  </si>
  <si>
    <t xml:space="preserve"> </t>
  </si>
  <si>
    <t xml:space="preserve">                                                                                                                                         </t>
  </si>
  <si>
    <t xml:space="preserve">NOMBOR PUSAT        : K59                                                                                 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</si>
  <si>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</si>
  <si>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</si>
  <si>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</si>
  <si>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</si>
  <si>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</si>
  <si>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>PENTAKSIRAN  SEMESTER 1 / TAHUN 2016 SIJIL VOKASIONAL MALAYSIA (SVM)</t>
  </si>
  <si>
    <t>NAMA KERTAS/MATA PELAJARAN : BAHASA MELAYU</t>
  </si>
  <si>
    <t xml:space="preserve">T: Tidak Hadir    TS: Tiada Skrip       </t>
  </si>
  <si>
    <t>KOD PROGRAM : A01 1003</t>
  </si>
  <si>
    <t xml:space="preserve">     DISEDIAKAN OLEH :___________________ DISAHKAN OLEH : ___________________</t>
  </si>
  <si>
    <t xml:space="preserve">     NAMA            :___________________ NAMA          : ___________________</t>
  </si>
  <si>
    <t>KOD PROGRAM : A02 1001</t>
  </si>
  <si>
    <t>NAMA KERTAS/MATA PELAJARAN : BAHASA INGGERIS</t>
  </si>
  <si>
    <t>Bahasa INGGERIS</t>
  </si>
  <si>
    <t>Bahasa Melayu</t>
  </si>
  <si>
    <t>KOD PROGRAM : A03 1001</t>
  </si>
  <si>
    <t>NAMA KERTAS/MATA PELAJARAN : MATEMATIK</t>
  </si>
  <si>
    <t>MATEMATIK</t>
  </si>
  <si>
    <t>KOD PROGRAM : A04 1001</t>
  </si>
  <si>
    <t>NAMA KERTAS/MATA PELAJARAN : SAINS</t>
  </si>
  <si>
    <t>KOD PROGRAM : A05 1001</t>
  </si>
  <si>
    <t>NAMA KERTAS/MATA PELAJARAN : SEJARAH</t>
  </si>
  <si>
    <t>SEJARAH</t>
  </si>
  <si>
    <t>KOD PROGRAM : A06 1001</t>
  </si>
  <si>
    <t>NAMA KERTAS/MATA PELAJARAN : PENDIDIKAN ISLAM</t>
  </si>
  <si>
    <t>KOD PROGRAM : A07 1001</t>
  </si>
  <si>
    <t>NAMA KERTAS/MATA PELAJARAN : PENDIDIKAN MORAL</t>
  </si>
  <si>
    <t>PENDIDIKAN MORAL</t>
  </si>
  <si>
    <t xml:space="preserve"> JENIS PENTAKSIRAN : PA                                                                                 </t>
  </si>
  <si>
    <t>SAINS TEORI</t>
  </si>
  <si>
    <t>SAINS AMALI</t>
  </si>
  <si>
    <t>P.I AMALI</t>
  </si>
  <si>
    <t>P.I TEORI</t>
  </si>
  <si>
    <t>NAMA            :_________ NAMA         :__________ NAMA          :__________</t>
  </si>
  <si>
    <t>DISEDIAKAN OLEH :_________ DISEMAK OLEH :__________ DISAHKAN OLEH :__________</t>
  </si>
  <si>
    <t xml:space="preserve"> JENIS PENTAKSIRAN : PB                                                                               </t>
  </si>
  <si>
    <t>PENDIDIKAN ISLAM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</si>
  <si>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</si>
  <si>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</si>
  <si>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</si>
  <si>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NOTA : SALINAN SOFT COPY HN=ENDAKLAH DIHANTAR KEPADA EMEL - suppkvshas@gmail.com</t>
  </si>
  <si>
    <t xml:space="preserve">               SALINAN HARD COPY HENDAKLAH DIHANTAR KEPADA PN SADARIAH BINTI DERAMAN(SEM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</si>
</sst>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4" xfId="0" applyBorder="1"/>
    <xf numFmtId="43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11</xdr:row>
      <xdr:rowOff>76199</xdr:rowOff>
    </xdr:from>
    <xdr:to>
      <xdr:col>5</xdr:col>
      <xdr:colOff>590550</xdr:colOff>
      <xdr:row>25</xdr:row>
      <xdr:rowOff>161924</xdr:rowOff>
    </xdr:to>
    <xdr:sp macro="" textlink="">
      <xdr:nvSpPr>
        <xdr:cNvPr id="2" name="TextBox 1"/>
        <xdr:cNvSpPr txBox="1"/>
      </xdr:nvSpPr>
      <xdr:spPr>
        <a:xfrm>
          <a:off x="5181600" y="2400299"/>
          <a:ext cx="14382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KP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4</xdr:col>
      <xdr:colOff>438150</xdr:colOff>
      <xdr:row>25</xdr:row>
      <xdr:rowOff>161924</xdr:rowOff>
    </xdr:from>
    <xdr:to>
      <xdr:col>4</xdr:col>
      <xdr:colOff>1090613</xdr:colOff>
      <xdr:row>28</xdr:row>
      <xdr:rowOff>76200</xdr:rowOff>
    </xdr:to>
    <xdr:cxnSp macro="">
      <xdr:nvCxnSpPr>
        <xdr:cNvPr id="3" name="Straight Arrow Connector 2"/>
        <xdr:cNvCxnSpPr>
          <a:stCxn id="2" idx="2"/>
        </xdr:cNvCxnSpPr>
      </xdr:nvCxnSpPr>
      <xdr:spPr>
        <a:xfrm flipH="1">
          <a:off x="5248275" y="5153024"/>
          <a:ext cx="652463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1095375</xdr:colOff>
      <xdr:row>42</xdr:row>
      <xdr:rowOff>161925</xdr:rowOff>
    </xdr:from>
    <xdr:to>
      <xdr:col>1</xdr:col>
      <xdr:colOff>1990725</xdr:colOff>
      <xdr:row>45</xdr:row>
      <xdr:rowOff>76200</xdr:rowOff>
    </xdr:to>
    <xdr:sp macro="" textlink="">
      <xdr:nvSpPr>
        <xdr:cNvPr id="4" name="TextBox 3"/>
        <xdr:cNvSpPr txBox="1"/>
      </xdr:nvSpPr>
      <xdr:spPr>
        <a:xfrm>
          <a:off x="1447800" y="8391525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KP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419100</xdr:colOff>
      <xdr:row>42</xdr:row>
      <xdr:rowOff>152400</xdr:rowOff>
    </xdr:from>
    <xdr:to>
      <xdr:col>3</xdr:col>
      <xdr:colOff>361950</xdr:colOff>
      <xdr:row>45</xdr:row>
      <xdr:rowOff>66675</xdr:rowOff>
    </xdr:to>
    <xdr:sp macro="" textlink="">
      <xdr:nvSpPr>
        <xdr:cNvPr id="5" name="TextBox 4"/>
        <xdr:cNvSpPr txBox="1"/>
      </xdr:nvSpPr>
      <xdr:spPr>
        <a:xfrm>
          <a:off x="3514725" y="8382000"/>
          <a:ext cx="89535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KJ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733425</xdr:colOff>
      <xdr:row>42</xdr:row>
      <xdr:rowOff>152400</xdr:rowOff>
    </xdr:from>
    <xdr:to>
      <xdr:col>6</xdr:col>
      <xdr:colOff>47625</xdr:colOff>
      <xdr:row>45</xdr:row>
      <xdr:rowOff>66675</xdr:rowOff>
    </xdr:to>
    <xdr:sp macro="" textlink="">
      <xdr:nvSpPr>
        <xdr:cNvPr id="6" name="TextBox 5"/>
        <xdr:cNvSpPr txBox="1"/>
      </xdr:nvSpPr>
      <xdr:spPr>
        <a:xfrm>
          <a:off x="5543550" y="8382000"/>
          <a:ext cx="11430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100" b="1">
              <a:solidFill>
                <a:srgbClr val="FF0000"/>
              </a:solidFill>
            </a:rPr>
            <a:t>DIISI OLEH</a:t>
          </a:r>
          <a:r>
            <a:rPr lang="en-MY" sz="1100" b="1" baseline="0">
              <a:solidFill>
                <a:srgbClr val="FF0000"/>
              </a:solidFill>
            </a:rPr>
            <a:t> TPA/PENGARAH</a:t>
          </a:r>
          <a:endParaRPr lang="en-MY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tabSelected="1" topLeftCell="A46" workbookViewId="0">
      <selection activeCell="A50" sqref="A50:F5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11" t="s">
        <v>29</v>
      </c>
    </row>
    <row r="7" spans="1:5" x14ac:dyDescent="0.25">
      <c r="A7" s="2" t="s">
        <v>4</v>
      </c>
    </row>
    <row r="8" spans="1:5" x14ac:dyDescent="0.25">
      <c r="A8" s="46" t="s">
        <v>41</v>
      </c>
      <c r="B8" s="46"/>
      <c r="C8" s="11" t="s">
        <v>30</v>
      </c>
    </row>
    <row r="10" spans="1:5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21" t="s">
        <v>10</v>
      </c>
    </row>
    <row r="11" spans="1:5" ht="15" customHeight="1" x14ac:dyDescent="0.25">
      <c r="A11" s="43"/>
      <c r="B11" s="43"/>
      <c r="C11" s="43"/>
      <c r="D11" s="43"/>
      <c r="E11" s="14" t="s">
        <v>42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49" spans="1:6" x14ac:dyDescent="0.25">
      <c r="A49" s="28" t="s">
        <v>46</v>
      </c>
    </row>
    <row r="50" spans="1:6" x14ac:dyDescent="0.25">
      <c r="A50" s="45" t="s">
        <v>47</v>
      </c>
      <c r="B50" s="45"/>
      <c r="C50" s="45"/>
      <c r="D50" s="45"/>
      <c r="E50" s="45"/>
      <c r="F50" s="45"/>
    </row>
    <row r="51" spans="1:6" x14ac:dyDescent="0.25">
      <c r="A51" s="45" t="s">
        <v>43</v>
      </c>
      <c r="B51" s="45"/>
      <c r="C51" s="45"/>
      <c r="D51" s="45"/>
      <c r="E51" s="45"/>
      <c r="F51" s="45"/>
    </row>
    <row r="52" spans="1:6" x14ac:dyDescent="0.25">
      <c r="A52" s="45" t="s">
        <v>44</v>
      </c>
      <c r="B52" s="45"/>
      <c r="C52" s="45"/>
      <c r="D52" s="45"/>
      <c r="E52" s="45"/>
      <c r="F52" s="45"/>
    </row>
    <row r="53" spans="1:6" x14ac:dyDescent="0.25">
      <c r="A53" s="45" t="s">
        <v>45</v>
      </c>
      <c r="B53" s="45"/>
      <c r="C53" s="45"/>
      <c r="D53" s="45"/>
      <c r="E53" s="45"/>
      <c r="F53" s="45"/>
    </row>
    <row r="54" spans="1:6" ht="15.75" x14ac:dyDescent="0.25">
      <c r="A54" s="29"/>
      <c r="B54" s="7"/>
      <c r="C54" s="7"/>
      <c r="D54" s="7"/>
      <c r="E54" s="7"/>
      <c r="F54" s="7"/>
    </row>
    <row r="55" spans="1:6" x14ac:dyDescent="0.25">
      <c r="A55" s="41"/>
      <c r="B55" s="41"/>
      <c r="C55" s="30"/>
      <c r="D55" s="7"/>
      <c r="E55" s="7"/>
      <c r="F55" s="7"/>
    </row>
    <row r="56" spans="1:6" x14ac:dyDescent="0.25">
      <c r="A56" s="31"/>
      <c r="B56" s="7"/>
      <c r="C56" s="7"/>
      <c r="D56" s="7"/>
      <c r="E56" s="7"/>
      <c r="F56" s="7"/>
    </row>
    <row r="57" spans="1:6" x14ac:dyDescent="0.25">
      <c r="A57" s="41"/>
      <c r="B57" s="41"/>
      <c r="C57" s="30"/>
      <c r="D57" s="7"/>
      <c r="E57" s="7"/>
      <c r="F57" s="7"/>
    </row>
    <row r="58" spans="1:6" x14ac:dyDescent="0.25">
      <c r="A58" s="7"/>
      <c r="B58" s="7"/>
      <c r="C58" s="7"/>
      <c r="D58" s="7"/>
      <c r="E58" s="7"/>
      <c r="F58" s="7"/>
    </row>
    <row r="59" spans="1:6" ht="15.75" x14ac:dyDescent="0.25">
      <c r="A59" s="42"/>
      <c r="B59" s="42"/>
      <c r="C59" s="42"/>
      <c r="D59" s="42"/>
      <c r="E59" s="32"/>
      <c r="F59" s="7"/>
    </row>
    <row r="60" spans="1:6" ht="15" customHeight="1" x14ac:dyDescent="0.25">
      <c r="A60" s="42"/>
      <c r="B60" s="42"/>
      <c r="C60" s="42"/>
      <c r="D60" s="42"/>
      <c r="E60" s="15"/>
      <c r="F60" s="7"/>
    </row>
    <row r="61" spans="1:6" x14ac:dyDescent="0.25">
      <c r="A61" s="6"/>
      <c r="B61" s="7"/>
      <c r="C61" s="15"/>
      <c r="D61" s="15"/>
      <c r="E61" s="33"/>
      <c r="F61" s="7"/>
    </row>
    <row r="62" spans="1:6" x14ac:dyDescent="0.25">
      <c r="A62" s="6"/>
      <c r="B62" s="7"/>
      <c r="C62" s="15"/>
      <c r="D62" s="15"/>
      <c r="E62" s="33"/>
      <c r="F62" s="7"/>
    </row>
    <row r="63" spans="1:6" x14ac:dyDescent="0.25">
      <c r="A63" s="6"/>
      <c r="B63" s="7"/>
      <c r="C63" s="15"/>
      <c r="D63" s="15"/>
      <c r="E63" s="33"/>
      <c r="F63" s="7"/>
    </row>
    <row r="64" spans="1:6" x14ac:dyDescent="0.25">
      <c r="A64" s="6"/>
      <c r="B64" s="7"/>
      <c r="C64" s="15"/>
      <c r="D64" s="15"/>
      <c r="E64" s="33"/>
      <c r="F64" s="7"/>
    </row>
    <row r="65" spans="1:6" x14ac:dyDescent="0.25">
      <c r="A65" s="6"/>
      <c r="B65" s="7"/>
      <c r="C65" s="15"/>
      <c r="D65" s="15"/>
      <c r="E65" s="33"/>
      <c r="F65" s="7"/>
    </row>
    <row r="66" spans="1:6" x14ac:dyDescent="0.25">
      <c r="A66" s="6"/>
      <c r="B66" s="7"/>
      <c r="C66" s="15"/>
      <c r="D66" s="15"/>
      <c r="E66" s="33"/>
      <c r="F66" s="7"/>
    </row>
    <row r="67" spans="1:6" x14ac:dyDescent="0.25">
      <c r="A67" s="6"/>
      <c r="B67" s="7"/>
      <c r="C67" s="15"/>
      <c r="D67" s="15"/>
      <c r="E67" s="33"/>
      <c r="F67" s="7"/>
    </row>
    <row r="68" spans="1:6" x14ac:dyDescent="0.25">
      <c r="A68" s="6"/>
      <c r="B68" s="7"/>
      <c r="C68" s="15"/>
      <c r="D68" s="15"/>
      <c r="E68" s="33"/>
      <c r="F68" s="7"/>
    </row>
    <row r="69" spans="1:6" x14ac:dyDescent="0.25">
      <c r="A69" s="6"/>
      <c r="B69" s="7"/>
      <c r="C69" s="15"/>
      <c r="D69" s="15"/>
      <c r="E69" s="33"/>
      <c r="F69" s="7"/>
    </row>
    <row r="70" spans="1:6" x14ac:dyDescent="0.25">
      <c r="A70" s="6"/>
      <c r="B70" s="7"/>
      <c r="C70" s="15"/>
      <c r="D70" s="15"/>
      <c r="E70" s="33"/>
      <c r="F70" s="7"/>
    </row>
    <row r="71" spans="1:6" x14ac:dyDescent="0.25">
      <c r="A71" s="6"/>
      <c r="B71" s="7"/>
      <c r="C71" s="15"/>
      <c r="D71" s="15"/>
      <c r="E71" s="33"/>
      <c r="F71" s="7"/>
    </row>
    <row r="72" spans="1:6" x14ac:dyDescent="0.25">
      <c r="A72" s="6"/>
      <c r="B72" s="7"/>
      <c r="C72" s="15"/>
      <c r="D72" s="15"/>
      <c r="E72" s="33"/>
      <c r="F72" s="7"/>
    </row>
    <row r="73" spans="1:6" x14ac:dyDescent="0.25">
      <c r="A73" s="6"/>
      <c r="B73" s="7"/>
      <c r="C73" s="15"/>
      <c r="D73" s="15"/>
      <c r="E73" s="33"/>
      <c r="F73" s="7"/>
    </row>
    <row r="74" spans="1:6" x14ac:dyDescent="0.25">
      <c r="A74" s="6"/>
      <c r="B74" s="7"/>
      <c r="C74" s="15"/>
      <c r="D74" s="15"/>
      <c r="E74" s="33"/>
      <c r="F74" s="7"/>
    </row>
    <row r="75" spans="1:6" x14ac:dyDescent="0.25">
      <c r="A75" s="6"/>
      <c r="B75" s="7"/>
      <c r="C75" s="15"/>
      <c r="D75" s="15"/>
      <c r="E75" s="33"/>
      <c r="F75" s="7"/>
    </row>
    <row r="76" spans="1:6" x14ac:dyDescent="0.25">
      <c r="A76" s="6"/>
      <c r="B76" s="7"/>
      <c r="C76" s="15"/>
      <c r="D76" s="15"/>
      <c r="E76" s="33"/>
      <c r="F76" s="7"/>
    </row>
    <row r="77" spans="1:6" x14ac:dyDescent="0.25">
      <c r="A77" s="6"/>
      <c r="B77" s="7"/>
      <c r="C77" s="15"/>
      <c r="D77" s="15"/>
      <c r="E77" s="33"/>
      <c r="F77" s="7"/>
    </row>
    <row r="78" spans="1:6" x14ac:dyDescent="0.25">
      <c r="A78" s="6"/>
      <c r="B78" s="7"/>
      <c r="C78" s="15"/>
      <c r="D78" s="15"/>
      <c r="E78" s="33"/>
      <c r="F78" s="7"/>
    </row>
    <row r="79" spans="1:6" ht="15.75" customHeight="1" x14ac:dyDescent="0.25">
      <c r="A79" s="6"/>
      <c r="B79" s="7"/>
      <c r="C79" s="15"/>
      <c r="D79" s="15"/>
      <c r="E79" s="33"/>
      <c r="F79" s="7"/>
    </row>
    <row r="80" spans="1:6" ht="15" customHeight="1" x14ac:dyDescent="0.25">
      <c r="A80" s="6"/>
      <c r="B80" s="7"/>
      <c r="C80" s="15"/>
      <c r="D80" s="15"/>
      <c r="E80" s="33"/>
      <c r="F80" s="7"/>
    </row>
    <row r="81" spans="1:6" x14ac:dyDescent="0.25">
      <c r="A81" s="6"/>
      <c r="B81" s="7"/>
      <c r="C81" s="15"/>
      <c r="D81" s="15"/>
      <c r="E81" s="33"/>
      <c r="F81" s="7"/>
    </row>
    <row r="82" spans="1:6" x14ac:dyDescent="0.25">
      <c r="A82" s="6"/>
      <c r="B82" s="7"/>
      <c r="C82" s="15"/>
      <c r="D82" s="15"/>
      <c r="E82" s="33"/>
      <c r="F82" s="7"/>
    </row>
    <row r="83" spans="1:6" x14ac:dyDescent="0.25">
      <c r="A83" s="6"/>
      <c r="B83" s="7"/>
      <c r="C83" s="15"/>
      <c r="D83" s="15"/>
      <c r="E83" s="33"/>
      <c r="F83" s="7"/>
    </row>
    <row r="84" spans="1:6" x14ac:dyDescent="0.25">
      <c r="A84" s="6"/>
      <c r="B84" s="7"/>
      <c r="C84" s="15"/>
      <c r="D84" s="15"/>
      <c r="E84" s="33"/>
      <c r="F84" s="7"/>
    </row>
    <row r="85" spans="1:6" x14ac:dyDescent="0.25">
      <c r="A85" s="6"/>
      <c r="B85" s="7"/>
      <c r="C85" s="15"/>
      <c r="D85" s="15"/>
      <c r="E85" s="7"/>
      <c r="F85" s="7"/>
    </row>
    <row r="86" spans="1:6" x14ac:dyDescent="0.25">
      <c r="A86" s="6"/>
      <c r="B86" s="7"/>
      <c r="C86" s="15"/>
      <c r="D86" s="15"/>
      <c r="E86" s="7"/>
      <c r="F86" s="7"/>
    </row>
    <row r="87" spans="1:6" x14ac:dyDescent="0.25">
      <c r="A87" s="6"/>
      <c r="B87" s="7"/>
      <c r="C87" s="15"/>
      <c r="D87" s="15"/>
      <c r="E87" s="7"/>
      <c r="F87" s="7"/>
    </row>
    <row r="88" spans="1:6" x14ac:dyDescent="0.25">
      <c r="A88" s="6"/>
      <c r="B88" s="7"/>
      <c r="C88" s="15"/>
      <c r="D88" s="15"/>
      <c r="E88" s="7"/>
      <c r="F88" s="7"/>
    </row>
    <row r="89" spans="1:6" x14ac:dyDescent="0.25">
      <c r="A89" s="6"/>
      <c r="B89" s="7"/>
      <c r="C89" s="15"/>
      <c r="D89" s="15"/>
      <c r="E89" s="7"/>
      <c r="F89" s="7"/>
    </row>
    <row r="90" spans="1:6" x14ac:dyDescent="0.25">
      <c r="A90" s="6"/>
      <c r="B90" s="7"/>
      <c r="C90" s="15"/>
      <c r="D90" s="15"/>
      <c r="E90" s="7"/>
      <c r="F90" s="7"/>
    </row>
    <row r="91" spans="1:6" x14ac:dyDescent="0.25">
      <c r="A91" s="6"/>
      <c r="B91" s="7"/>
      <c r="C91" s="15"/>
      <c r="D91" s="15"/>
      <c r="E91" s="7"/>
      <c r="F91" s="7"/>
    </row>
    <row r="92" spans="1:6" x14ac:dyDescent="0.25">
      <c r="A92" s="6"/>
      <c r="B92" s="7"/>
      <c r="C92" s="15"/>
      <c r="D92" s="15"/>
      <c r="E92" s="7"/>
      <c r="F92" s="7"/>
    </row>
    <row r="93" spans="1:6" x14ac:dyDescent="0.25">
      <c r="A93" s="34"/>
      <c r="B93" s="7"/>
      <c r="C93" s="7"/>
      <c r="D93" s="7"/>
      <c r="E93" s="7"/>
      <c r="F93" s="7"/>
    </row>
    <row r="94" spans="1:6" x14ac:dyDescent="0.25">
      <c r="A94" s="34"/>
      <c r="B94" s="7"/>
      <c r="C94" s="7"/>
      <c r="D94" s="7"/>
      <c r="E94" s="7"/>
      <c r="F94" s="7"/>
    </row>
    <row r="95" spans="1:6" x14ac:dyDescent="0.25">
      <c r="A95" s="34"/>
      <c r="B95" s="7"/>
      <c r="C95" s="7"/>
      <c r="D95" s="7"/>
      <c r="E95" s="7"/>
      <c r="F95" s="7"/>
    </row>
    <row r="96" spans="1:6" x14ac:dyDescent="0.25">
      <c r="A96" s="7"/>
      <c r="B96" s="7"/>
      <c r="C96" s="7"/>
      <c r="D96" s="7"/>
      <c r="E96" s="7"/>
      <c r="F96" s="7"/>
    </row>
    <row r="97" spans="1:6" x14ac:dyDescent="0.25">
      <c r="A97" s="38"/>
      <c r="B97" s="38"/>
      <c r="C97" s="38"/>
      <c r="D97" s="38"/>
      <c r="E97" s="38"/>
      <c r="F97" s="38"/>
    </row>
    <row r="98" spans="1:6" x14ac:dyDescent="0.25">
      <c r="A98" s="7"/>
      <c r="B98" s="7"/>
      <c r="C98" s="7"/>
      <c r="D98" s="7"/>
      <c r="E98" s="7"/>
      <c r="F98" s="7"/>
    </row>
    <row r="99" spans="1:6" ht="15.75" x14ac:dyDescent="0.25">
      <c r="A99" s="39"/>
      <c r="B99" s="39"/>
      <c r="C99" s="39"/>
      <c r="D99" s="39"/>
      <c r="E99" s="39"/>
      <c r="F99" s="7"/>
    </row>
    <row r="100" spans="1:6" ht="15.75" x14ac:dyDescent="0.25">
      <c r="A100" s="39"/>
      <c r="B100" s="39"/>
      <c r="C100" s="39"/>
      <c r="D100" s="39"/>
      <c r="E100" s="39"/>
      <c r="F100" s="7"/>
    </row>
    <row r="101" spans="1:6" ht="15.75" x14ac:dyDescent="0.25">
      <c r="A101" s="40"/>
      <c r="B101" s="40"/>
      <c r="C101" s="40"/>
      <c r="D101" s="40"/>
      <c r="E101" s="40"/>
      <c r="F101" s="7"/>
    </row>
    <row r="102" spans="1:6" ht="15.75" x14ac:dyDescent="0.25">
      <c r="A102" s="40"/>
      <c r="B102" s="40"/>
      <c r="C102" s="40"/>
      <c r="D102" s="40"/>
      <c r="E102" s="40"/>
      <c r="F102" s="7"/>
    </row>
    <row r="103" spans="1:6" ht="15.75" x14ac:dyDescent="0.25">
      <c r="A103" s="29"/>
      <c r="B103" s="7"/>
      <c r="C103" s="7"/>
      <c r="D103" s="7"/>
      <c r="E103" s="7"/>
      <c r="F103" s="7"/>
    </row>
    <row r="104" spans="1:6" x14ac:dyDescent="0.25">
      <c r="A104" s="41"/>
      <c r="B104" s="41"/>
      <c r="C104" s="30"/>
      <c r="D104" s="7"/>
      <c r="E104" s="7"/>
      <c r="F104" s="7"/>
    </row>
    <row r="105" spans="1:6" x14ac:dyDescent="0.25">
      <c r="A105" s="31"/>
      <c r="B105" s="7"/>
      <c r="C105" s="7"/>
      <c r="D105" s="7"/>
      <c r="E105" s="7"/>
      <c r="F105" s="7"/>
    </row>
    <row r="106" spans="1:6" x14ac:dyDescent="0.25">
      <c r="A106" s="41"/>
      <c r="B106" s="41"/>
      <c r="C106" s="30"/>
      <c r="D106" s="7"/>
      <c r="E106" s="7"/>
      <c r="F106" s="7"/>
    </row>
    <row r="107" spans="1:6" x14ac:dyDescent="0.25">
      <c r="A107" s="7"/>
      <c r="B107" s="7"/>
      <c r="C107" s="7"/>
      <c r="D107" s="7"/>
      <c r="E107" s="7"/>
      <c r="F107" s="7"/>
    </row>
    <row r="108" spans="1:6" ht="15.75" x14ac:dyDescent="0.25">
      <c r="A108" s="42"/>
      <c r="B108" s="42"/>
      <c r="C108" s="42"/>
      <c r="D108" s="42"/>
      <c r="E108" s="32"/>
      <c r="F108" s="7"/>
    </row>
    <row r="109" spans="1:6" ht="15" customHeight="1" x14ac:dyDescent="0.25">
      <c r="A109" s="42"/>
      <c r="B109" s="42"/>
      <c r="C109" s="42"/>
      <c r="D109" s="42"/>
      <c r="E109" s="15"/>
      <c r="F109" s="7"/>
    </row>
    <row r="110" spans="1:6" x14ac:dyDescent="0.25">
      <c r="A110" s="6"/>
      <c r="B110" s="7"/>
      <c r="C110" s="15"/>
      <c r="D110" s="15"/>
      <c r="E110" s="33"/>
      <c r="F110" s="7"/>
    </row>
    <row r="111" spans="1:6" x14ac:dyDescent="0.25">
      <c r="A111" s="6"/>
      <c r="B111" s="7"/>
      <c r="C111" s="15"/>
      <c r="D111" s="15"/>
      <c r="E111" s="33"/>
      <c r="F111" s="7"/>
    </row>
    <row r="112" spans="1:6" x14ac:dyDescent="0.25">
      <c r="A112" s="6"/>
      <c r="B112" s="7"/>
      <c r="C112" s="15"/>
      <c r="D112" s="15"/>
      <c r="E112" s="33"/>
      <c r="F112" s="7"/>
    </row>
    <row r="113" spans="1:6" x14ac:dyDescent="0.25">
      <c r="A113" s="6"/>
      <c r="B113" s="7"/>
      <c r="C113" s="15"/>
      <c r="D113" s="15"/>
      <c r="E113" s="33"/>
      <c r="F113" s="7"/>
    </row>
    <row r="114" spans="1:6" x14ac:dyDescent="0.25">
      <c r="A114" s="6"/>
      <c r="B114" s="7"/>
      <c r="C114" s="15"/>
      <c r="D114" s="15"/>
      <c r="E114" s="33"/>
      <c r="F114" s="7"/>
    </row>
    <row r="115" spans="1:6" x14ac:dyDescent="0.25">
      <c r="A115" s="6"/>
      <c r="B115" s="7"/>
      <c r="C115" s="15"/>
      <c r="D115" s="15"/>
      <c r="E115" s="33"/>
      <c r="F115" s="7"/>
    </row>
    <row r="116" spans="1:6" x14ac:dyDescent="0.25">
      <c r="A116" s="6"/>
      <c r="B116" s="7"/>
      <c r="C116" s="15"/>
      <c r="D116" s="15"/>
      <c r="E116" s="33"/>
      <c r="F116" s="7"/>
    </row>
    <row r="117" spans="1:6" x14ac:dyDescent="0.25">
      <c r="A117" s="6"/>
      <c r="B117" s="7"/>
      <c r="C117" s="15"/>
      <c r="D117" s="15"/>
      <c r="E117" s="33"/>
      <c r="F117" s="7"/>
    </row>
    <row r="118" spans="1:6" x14ac:dyDescent="0.25">
      <c r="A118" s="6"/>
      <c r="B118" s="7"/>
      <c r="C118" s="15"/>
      <c r="D118" s="15"/>
      <c r="E118" s="33"/>
      <c r="F118" s="7"/>
    </row>
    <row r="119" spans="1:6" x14ac:dyDescent="0.25">
      <c r="A119" s="6"/>
      <c r="B119" s="7"/>
      <c r="C119" s="15"/>
      <c r="D119" s="15"/>
      <c r="E119" s="33"/>
      <c r="F119" s="7"/>
    </row>
    <row r="120" spans="1:6" x14ac:dyDescent="0.25">
      <c r="A120" s="6"/>
      <c r="B120" s="7"/>
      <c r="C120" s="15"/>
      <c r="D120" s="15"/>
      <c r="E120" s="33"/>
      <c r="F120" s="7"/>
    </row>
    <row r="121" spans="1:6" x14ac:dyDescent="0.25">
      <c r="A121" s="6"/>
      <c r="B121" s="7"/>
      <c r="C121" s="15"/>
      <c r="D121" s="15"/>
      <c r="E121" s="33"/>
      <c r="F121" s="7"/>
    </row>
    <row r="122" spans="1:6" x14ac:dyDescent="0.25">
      <c r="A122" s="6"/>
      <c r="B122" s="7"/>
      <c r="C122" s="15"/>
      <c r="D122" s="15"/>
      <c r="E122" s="33"/>
      <c r="F122" s="7"/>
    </row>
    <row r="123" spans="1:6" x14ac:dyDescent="0.25">
      <c r="A123" s="6"/>
      <c r="B123" s="7"/>
      <c r="C123" s="15"/>
      <c r="D123" s="15"/>
      <c r="E123" s="33"/>
      <c r="F123" s="7"/>
    </row>
    <row r="124" spans="1:6" x14ac:dyDescent="0.25">
      <c r="A124" s="6"/>
      <c r="B124" s="7"/>
      <c r="C124" s="15"/>
      <c r="D124" s="15"/>
      <c r="E124" s="33"/>
      <c r="F124" s="7"/>
    </row>
    <row r="125" spans="1:6" x14ac:dyDescent="0.25">
      <c r="A125" s="6"/>
      <c r="B125" s="7"/>
      <c r="C125" s="15"/>
      <c r="D125" s="15"/>
      <c r="E125" s="33"/>
      <c r="F125" s="7"/>
    </row>
    <row r="126" spans="1:6" x14ac:dyDescent="0.25">
      <c r="A126" s="6"/>
      <c r="B126" s="7"/>
      <c r="C126" s="15"/>
      <c r="D126" s="15"/>
      <c r="E126" s="33"/>
      <c r="F126" s="7"/>
    </row>
    <row r="127" spans="1:6" x14ac:dyDescent="0.25">
      <c r="A127" s="6"/>
      <c r="B127" s="7"/>
      <c r="C127" s="15"/>
      <c r="D127" s="15"/>
      <c r="E127" s="33"/>
      <c r="F127" s="7"/>
    </row>
    <row r="128" spans="1:6" x14ac:dyDescent="0.25">
      <c r="A128" s="6"/>
      <c r="B128" s="7"/>
      <c r="C128" s="15"/>
      <c r="D128" s="15"/>
      <c r="E128" s="33"/>
      <c r="F128" s="7"/>
    </row>
    <row r="129" spans="1:6" x14ac:dyDescent="0.25">
      <c r="A129" s="6"/>
      <c r="B129" s="7"/>
      <c r="C129" s="15"/>
      <c r="D129" s="15"/>
      <c r="E129" s="33"/>
      <c r="F129" s="7"/>
    </row>
    <row r="130" spans="1:6" x14ac:dyDescent="0.25">
      <c r="A130" s="6"/>
      <c r="B130" s="7"/>
      <c r="C130" s="15"/>
      <c r="D130" s="15"/>
      <c r="E130" s="33"/>
      <c r="F130" s="7"/>
    </row>
    <row r="131" spans="1:6" x14ac:dyDescent="0.25">
      <c r="A131" s="6"/>
      <c r="B131" s="7"/>
      <c r="C131" s="15"/>
      <c r="D131" s="15"/>
      <c r="E131" s="33"/>
      <c r="F131" s="7"/>
    </row>
    <row r="132" spans="1:6" x14ac:dyDescent="0.25">
      <c r="A132" s="6"/>
      <c r="B132" s="7"/>
      <c r="C132" s="15"/>
      <c r="D132" s="15"/>
      <c r="E132" s="33"/>
      <c r="F132" s="7"/>
    </row>
    <row r="133" spans="1:6" x14ac:dyDescent="0.25">
      <c r="A133" s="6"/>
      <c r="B133" s="7"/>
      <c r="C133" s="15"/>
      <c r="D133" s="15"/>
      <c r="E133" s="35"/>
      <c r="F133" s="7"/>
    </row>
    <row r="134" spans="1:6" x14ac:dyDescent="0.25">
      <c r="A134" s="6"/>
      <c r="B134" s="7"/>
      <c r="C134" s="15"/>
      <c r="D134" s="15"/>
      <c r="E134" s="33"/>
      <c r="F134" s="7"/>
    </row>
    <row r="135" spans="1:6" x14ac:dyDescent="0.25">
      <c r="A135" s="6"/>
      <c r="B135" s="7"/>
      <c r="C135" s="15"/>
      <c r="D135" s="15"/>
      <c r="E135" s="33"/>
      <c r="F135" s="7"/>
    </row>
    <row r="136" spans="1:6" x14ac:dyDescent="0.25">
      <c r="A136" s="6"/>
      <c r="B136" s="7"/>
      <c r="C136" s="15"/>
      <c r="D136" s="15"/>
      <c r="E136" s="7"/>
      <c r="F136" s="7"/>
    </row>
    <row r="137" spans="1:6" x14ac:dyDescent="0.25">
      <c r="A137" s="6"/>
      <c r="B137" s="7"/>
      <c r="C137" s="15"/>
      <c r="D137" s="15"/>
      <c r="E137" s="7"/>
      <c r="F137" s="7"/>
    </row>
    <row r="138" spans="1:6" x14ac:dyDescent="0.25">
      <c r="A138" s="6"/>
      <c r="B138" s="7"/>
      <c r="C138" s="15"/>
      <c r="D138" s="15"/>
      <c r="E138" s="7"/>
      <c r="F138" s="7"/>
    </row>
    <row r="139" spans="1:6" x14ac:dyDescent="0.25">
      <c r="A139" s="6"/>
      <c r="B139" s="7"/>
      <c r="C139" s="15"/>
      <c r="D139" s="15"/>
      <c r="E139" s="7"/>
      <c r="F139" s="7"/>
    </row>
    <row r="140" spans="1:6" x14ac:dyDescent="0.25">
      <c r="A140" s="6"/>
      <c r="B140" s="7"/>
      <c r="C140" s="15"/>
      <c r="D140" s="15"/>
      <c r="E140" s="7"/>
      <c r="F140" s="7"/>
    </row>
    <row r="141" spans="1:6" x14ac:dyDescent="0.25">
      <c r="A141" s="6"/>
      <c r="B141" s="7"/>
      <c r="C141" s="15"/>
      <c r="D141" s="15"/>
      <c r="E141" s="7"/>
      <c r="F141" s="7"/>
    </row>
    <row r="142" spans="1:6" x14ac:dyDescent="0.25">
      <c r="A142" s="34"/>
      <c r="B142" s="7"/>
      <c r="C142" s="7"/>
      <c r="D142" s="7"/>
      <c r="E142" s="7"/>
      <c r="F142" s="7"/>
    </row>
    <row r="143" spans="1:6" x14ac:dyDescent="0.25">
      <c r="A143" s="34"/>
      <c r="B143" s="7"/>
      <c r="C143" s="7"/>
      <c r="D143" s="7"/>
      <c r="E143" s="7"/>
      <c r="F143" s="7"/>
    </row>
    <row r="144" spans="1:6" x14ac:dyDescent="0.25">
      <c r="A144" s="34"/>
      <c r="B144" s="7"/>
      <c r="C144" s="7"/>
      <c r="D144" s="7"/>
      <c r="E144" s="7"/>
      <c r="F144" s="7"/>
    </row>
    <row r="145" spans="1:6" x14ac:dyDescent="0.25">
      <c r="A145" s="7"/>
      <c r="B145" s="7"/>
      <c r="C145" s="7"/>
      <c r="D145" s="7"/>
      <c r="E145" s="7"/>
      <c r="F145" s="7"/>
    </row>
    <row r="146" spans="1:6" x14ac:dyDescent="0.25">
      <c r="A146" s="38"/>
      <c r="B146" s="38"/>
      <c r="C146" s="38"/>
      <c r="D146" s="38"/>
      <c r="E146" s="38"/>
      <c r="F146" s="38"/>
    </row>
    <row r="147" spans="1:6" x14ac:dyDescent="0.25">
      <c r="A147" s="36"/>
      <c r="B147" s="36"/>
      <c r="C147" s="36"/>
      <c r="D147" s="36"/>
      <c r="E147" s="36"/>
      <c r="F147" s="36"/>
    </row>
    <row r="148" spans="1:6" ht="15.75" x14ac:dyDescent="0.25">
      <c r="A148" s="39"/>
      <c r="B148" s="39"/>
      <c r="C148" s="39"/>
      <c r="D148" s="39"/>
      <c r="E148" s="39"/>
      <c r="F148" s="7"/>
    </row>
    <row r="149" spans="1:6" ht="15.75" x14ac:dyDescent="0.25">
      <c r="A149" s="39"/>
      <c r="B149" s="39"/>
      <c r="C149" s="39"/>
      <c r="D149" s="39"/>
      <c r="E149" s="39"/>
      <c r="F149" s="7"/>
    </row>
    <row r="150" spans="1:6" ht="15.75" x14ac:dyDescent="0.25">
      <c r="A150" s="40"/>
      <c r="B150" s="40"/>
      <c r="C150" s="40"/>
      <c r="D150" s="40"/>
      <c r="E150" s="40"/>
      <c r="F150" s="7"/>
    </row>
    <row r="151" spans="1:6" ht="15.75" x14ac:dyDescent="0.25">
      <c r="A151" s="40"/>
      <c r="B151" s="40"/>
      <c r="C151" s="40"/>
      <c r="D151" s="40"/>
      <c r="E151" s="40"/>
      <c r="F151" s="7"/>
    </row>
    <row r="152" spans="1:6" ht="15.75" x14ac:dyDescent="0.25">
      <c r="A152" s="29"/>
      <c r="B152" s="7"/>
      <c r="C152" s="7"/>
      <c r="D152" s="7"/>
      <c r="E152" s="7"/>
      <c r="F152" s="7"/>
    </row>
    <row r="153" spans="1:6" x14ac:dyDescent="0.25">
      <c r="A153" s="41"/>
      <c r="B153" s="41"/>
      <c r="C153" s="30"/>
      <c r="D153" s="7"/>
      <c r="E153" s="7"/>
      <c r="F153" s="7"/>
    </row>
    <row r="154" spans="1:6" x14ac:dyDescent="0.25">
      <c r="A154" s="31"/>
      <c r="B154" s="7"/>
      <c r="C154" s="7"/>
      <c r="D154" s="7"/>
      <c r="E154" s="7"/>
      <c r="F154" s="7"/>
    </row>
    <row r="155" spans="1:6" x14ac:dyDescent="0.25">
      <c r="A155" s="41"/>
      <c r="B155" s="41"/>
      <c r="C155" s="30"/>
      <c r="D155" s="7"/>
      <c r="E155" s="7"/>
      <c r="F155" s="7"/>
    </row>
    <row r="156" spans="1:6" x14ac:dyDescent="0.25">
      <c r="A156" s="7"/>
      <c r="B156" s="7"/>
      <c r="C156" s="7"/>
      <c r="D156" s="7"/>
      <c r="E156" s="7"/>
      <c r="F156" s="7"/>
    </row>
    <row r="157" spans="1:6" ht="15.75" x14ac:dyDescent="0.25">
      <c r="A157" s="42"/>
      <c r="B157" s="42"/>
      <c r="C157" s="42"/>
      <c r="D157" s="42"/>
      <c r="E157" s="32"/>
      <c r="F157" s="7"/>
    </row>
    <row r="158" spans="1:6" ht="15" customHeight="1" x14ac:dyDescent="0.25">
      <c r="A158" s="42"/>
      <c r="B158" s="42"/>
      <c r="C158" s="42"/>
      <c r="D158" s="42"/>
      <c r="E158" s="15"/>
      <c r="F158" s="7"/>
    </row>
    <row r="159" spans="1:6" x14ac:dyDescent="0.25">
      <c r="A159" s="6"/>
      <c r="B159" s="7"/>
      <c r="C159" s="15"/>
      <c r="D159" s="15"/>
      <c r="E159" s="33"/>
      <c r="F159" s="7"/>
    </row>
    <row r="160" spans="1:6" x14ac:dyDescent="0.25">
      <c r="A160" s="6"/>
      <c r="B160" s="7"/>
      <c r="C160" s="15"/>
      <c r="D160" s="15"/>
      <c r="E160" s="33"/>
      <c r="F160" s="7"/>
    </row>
    <row r="161" spans="1:6" x14ac:dyDescent="0.25">
      <c r="A161" s="6"/>
      <c r="B161" s="7"/>
      <c r="C161" s="15"/>
      <c r="D161" s="15"/>
      <c r="E161" s="37"/>
      <c r="F161" s="7"/>
    </row>
    <row r="162" spans="1:6" x14ac:dyDescent="0.25">
      <c r="A162" s="6"/>
      <c r="B162" s="7"/>
      <c r="C162" s="15"/>
      <c r="D162" s="15"/>
      <c r="E162" s="33"/>
      <c r="F162" s="7"/>
    </row>
    <row r="163" spans="1:6" x14ac:dyDescent="0.25">
      <c r="A163" s="6"/>
      <c r="B163" s="7"/>
      <c r="C163" s="15"/>
      <c r="D163" s="15"/>
      <c r="E163" s="33"/>
      <c r="F163" s="7"/>
    </row>
    <row r="164" spans="1:6" x14ac:dyDescent="0.25">
      <c r="A164" s="6"/>
      <c r="B164" s="7"/>
      <c r="C164" s="15"/>
      <c r="D164" s="15"/>
      <c r="E164" s="33"/>
      <c r="F164" s="7"/>
    </row>
    <row r="165" spans="1:6" x14ac:dyDescent="0.25">
      <c r="A165" s="6"/>
      <c r="B165" s="7"/>
      <c r="C165" s="15"/>
      <c r="D165" s="15"/>
      <c r="E165" s="33"/>
      <c r="F165" s="7"/>
    </row>
    <row r="166" spans="1:6" x14ac:dyDescent="0.25">
      <c r="A166" s="6"/>
      <c r="B166" s="7"/>
      <c r="C166" s="15"/>
      <c r="D166" s="15"/>
      <c r="E166" s="33"/>
      <c r="F166" s="7"/>
    </row>
    <row r="167" spans="1:6" x14ac:dyDescent="0.25">
      <c r="A167" s="6"/>
      <c r="B167" s="7"/>
      <c r="C167" s="15"/>
      <c r="D167" s="15"/>
      <c r="E167" s="33"/>
      <c r="F167" s="7"/>
    </row>
    <row r="168" spans="1:6" x14ac:dyDescent="0.25">
      <c r="A168" s="6"/>
      <c r="B168" s="7"/>
      <c r="C168" s="15"/>
      <c r="D168" s="15"/>
      <c r="E168" s="33"/>
      <c r="F168" s="7"/>
    </row>
    <row r="169" spans="1:6" x14ac:dyDescent="0.25">
      <c r="A169" s="6"/>
      <c r="B169" s="7"/>
      <c r="C169" s="15"/>
      <c r="D169" s="15"/>
      <c r="E169" s="33"/>
      <c r="F169" s="7"/>
    </row>
    <row r="170" spans="1:6" x14ac:dyDescent="0.25">
      <c r="A170" s="6"/>
      <c r="B170" s="7"/>
      <c r="C170" s="15"/>
      <c r="D170" s="15"/>
      <c r="E170" s="33"/>
      <c r="F170" s="7"/>
    </row>
    <row r="171" spans="1:6" x14ac:dyDescent="0.25">
      <c r="A171" s="6"/>
      <c r="B171" s="7"/>
      <c r="C171" s="15"/>
      <c r="D171" s="15"/>
      <c r="E171" s="33"/>
      <c r="F171" s="7"/>
    </row>
    <row r="172" spans="1:6" x14ac:dyDescent="0.25">
      <c r="A172" s="6"/>
      <c r="B172" s="7"/>
      <c r="C172" s="15"/>
      <c r="D172" s="15"/>
      <c r="E172" s="33"/>
      <c r="F172" s="7"/>
    </row>
    <row r="173" spans="1:6" x14ac:dyDescent="0.25">
      <c r="A173" s="6"/>
      <c r="B173" s="7"/>
      <c r="C173" s="15"/>
      <c r="D173" s="15"/>
      <c r="E173" s="33"/>
      <c r="F173" s="7"/>
    </row>
    <row r="174" spans="1:6" x14ac:dyDescent="0.25">
      <c r="A174" s="6"/>
      <c r="B174" s="7"/>
      <c r="C174" s="15"/>
      <c r="D174" s="15"/>
      <c r="E174" s="33"/>
      <c r="F174" s="7"/>
    </row>
    <row r="175" spans="1:6" x14ac:dyDescent="0.25">
      <c r="A175" s="6"/>
      <c r="B175" s="7"/>
      <c r="C175" s="15"/>
      <c r="D175" s="15"/>
      <c r="E175" s="33"/>
      <c r="F175" s="7"/>
    </row>
    <row r="176" spans="1:6" x14ac:dyDescent="0.25">
      <c r="A176" s="6"/>
      <c r="B176" s="7"/>
      <c r="C176" s="15"/>
      <c r="D176" s="15"/>
      <c r="E176" s="33"/>
      <c r="F176" s="7"/>
    </row>
    <row r="177" spans="1:6" x14ac:dyDescent="0.25">
      <c r="A177" s="6"/>
      <c r="B177" s="7"/>
      <c r="C177" s="15"/>
      <c r="D177" s="15"/>
      <c r="E177" s="33"/>
      <c r="F177" s="7"/>
    </row>
    <row r="178" spans="1:6" x14ac:dyDescent="0.25">
      <c r="A178" s="6"/>
      <c r="B178" s="7"/>
      <c r="C178" s="15"/>
      <c r="D178" s="15"/>
      <c r="E178" s="33"/>
      <c r="F178" s="7"/>
    </row>
    <row r="179" spans="1:6" x14ac:dyDescent="0.25">
      <c r="A179" s="6"/>
      <c r="B179" s="7"/>
      <c r="C179" s="15"/>
      <c r="D179" s="15"/>
      <c r="E179" s="33"/>
      <c r="F179" s="7"/>
    </row>
    <row r="180" spans="1:6" x14ac:dyDescent="0.25">
      <c r="A180" s="6"/>
      <c r="B180" s="7"/>
      <c r="C180" s="15"/>
      <c r="D180" s="15"/>
      <c r="E180" s="33"/>
      <c r="F180" s="7"/>
    </row>
    <row r="181" spans="1:6" x14ac:dyDescent="0.25">
      <c r="A181" s="6"/>
      <c r="B181" s="7"/>
      <c r="C181" s="15"/>
      <c r="D181" s="15"/>
      <c r="E181" s="33"/>
      <c r="F181" s="7"/>
    </row>
    <row r="182" spans="1:6" x14ac:dyDescent="0.25">
      <c r="A182" s="6"/>
      <c r="B182" s="7"/>
      <c r="C182" s="15"/>
      <c r="D182" s="15"/>
      <c r="E182" s="33"/>
      <c r="F182" s="7"/>
    </row>
    <row r="183" spans="1:6" x14ac:dyDescent="0.25">
      <c r="A183" s="6"/>
      <c r="B183" s="7"/>
      <c r="C183" s="15"/>
      <c r="D183" s="15"/>
      <c r="E183" s="33"/>
      <c r="F183" s="7"/>
    </row>
    <row r="184" spans="1:6" x14ac:dyDescent="0.25">
      <c r="A184" s="6"/>
      <c r="B184" s="7"/>
      <c r="C184" s="15"/>
      <c r="D184" s="15"/>
      <c r="E184" s="33"/>
      <c r="F184" s="7"/>
    </row>
    <row r="185" spans="1:6" x14ac:dyDescent="0.25">
      <c r="A185" s="6"/>
      <c r="B185" s="7"/>
      <c r="C185" s="15"/>
      <c r="D185" s="15"/>
      <c r="E185" s="33"/>
      <c r="F185" s="7"/>
    </row>
    <row r="186" spans="1:6" x14ac:dyDescent="0.25">
      <c r="A186" s="6"/>
      <c r="B186" s="7"/>
      <c r="C186" s="15"/>
      <c r="D186" s="15"/>
      <c r="E186" s="33"/>
      <c r="F186" s="7"/>
    </row>
    <row r="187" spans="1:6" x14ac:dyDescent="0.25">
      <c r="A187" s="6"/>
      <c r="B187" s="7"/>
      <c r="C187" s="15"/>
      <c r="D187" s="15"/>
      <c r="E187" s="33"/>
      <c r="F187" s="7"/>
    </row>
    <row r="188" spans="1:6" x14ac:dyDescent="0.25">
      <c r="A188" s="6"/>
      <c r="B188" s="7"/>
      <c r="C188" s="15"/>
      <c r="D188" s="15"/>
      <c r="E188" s="33"/>
      <c r="F188" s="7"/>
    </row>
    <row r="189" spans="1:6" x14ac:dyDescent="0.25">
      <c r="A189" s="6"/>
      <c r="B189" s="7"/>
      <c r="C189" s="15"/>
      <c r="D189" s="15"/>
      <c r="E189" s="7"/>
      <c r="F189" s="7"/>
    </row>
    <row r="190" spans="1:6" x14ac:dyDescent="0.25">
      <c r="A190" s="6"/>
      <c r="B190" s="7"/>
      <c r="C190" s="15"/>
      <c r="D190" s="15"/>
      <c r="E190" s="7"/>
      <c r="F190" s="7"/>
    </row>
    <row r="191" spans="1:6" x14ac:dyDescent="0.25">
      <c r="A191" s="34"/>
      <c r="B191" s="7"/>
      <c r="C191" s="7"/>
      <c r="D191" s="7"/>
      <c r="E191" s="7"/>
      <c r="F191" s="7"/>
    </row>
    <row r="192" spans="1:6" x14ac:dyDescent="0.25">
      <c r="A192" s="34"/>
      <c r="B192" s="7"/>
      <c r="C192" s="7"/>
      <c r="D192" s="7"/>
      <c r="E192" s="7"/>
      <c r="F192" s="7"/>
    </row>
    <row r="193" spans="1:6" x14ac:dyDescent="0.25">
      <c r="A193" s="34"/>
      <c r="B193" s="7"/>
      <c r="C193" s="7"/>
      <c r="D193" s="7"/>
      <c r="E193" s="7"/>
      <c r="F193" s="7"/>
    </row>
    <row r="194" spans="1:6" x14ac:dyDescent="0.25">
      <c r="A194" s="7"/>
      <c r="B194" s="7"/>
      <c r="C194" s="7"/>
      <c r="D194" s="7"/>
      <c r="E194" s="7"/>
      <c r="F194" s="7"/>
    </row>
    <row r="195" spans="1:6" x14ac:dyDescent="0.25">
      <c r="A195" s="38"/>
      <c r="B195" s="38"/>
      <c r="C195" s="38"/>
      <c r="D195" s="38"/>
      <c r="E195" s="38"/>
      <c r="F195" s="38"/>
    </row>
    <row r="196" spans="1:6" x14ac:dyDescent="0.25">
      <c r="A196" s="6"/>
      <c r="B196" s="7"/>
      <c r="C196" s="15"/>
      <c r="D196" s="15"/>
      <c r="E196" s="7"/>
      <c r="F196" s="7"/>
    </row>
    <row r="197" spans="1:6" ht="15.75" x14ac:dyDescent="0.25">
      <c r="A197" s="39"/>
      <c r="B197" s="39"/>
      <c r="C197" s="39"/>
      <c r="D197" s="39"/>
      <c r="E197" s="39"/>
      <c r="F197" s="7"/>
    </row>
    <row r="198" spans="1:6" ht="15.75" x14ac:dyDescent="0.25">
      <c r="A198" s="39"/>
      <c r="B198" s="39"/>
      <c r="C198" s="39"/>
      <c r="D198" s="39"/>
      <c r="E198" s="39"/>
      <c r="F198" s="7"/>
    </row>
    <row r="199" spans="1:6" ht="15.75" x14ac:dyDescent="0.25">
      <c r="A199" s="40"/>
      <c r="B199" s="40"/>
      <c r="C199" s="40"/>
      <c r="D199" s="40"/>
      <c r="E199" s="40"/>
      <c r="F199" s="7"/>
    </row>
    <row r="200" spans="1:6" ht="15.75" x14ac:dyDescent="0.25">
      <c r="A200" s="40"/>
      <c r="B200" s="40"/>
      <c r="C200" s="40"/>
      <c r="D200" s="40"/>
      <c r="E200" s="40"/>
      <c r="F200" s="7"/>
    </row>
    <row r="201" spans="1:6" ht="15.75" x14ac:dyDescent="0.25">
      <c r="A201" s="29"/>
      <c r="B201" s="7"/>
      <c r="C201" s="7"/>
      <c r="D201" s="7"/>
      <c r="E201" s="7"/>
      <c r="F201" s="7"/>
    </row>
    <row r="202" spans="1:6" x14ac:dyDescent="0.25">
      <c r="A202" s="41"/>
      <c r="B202" s="41"/>
      <c r="C202" s="30"/>
      <c r="D202" s="7"/>
      <c r="E202" s="7"/>
      <c r="F202" s="7"/>
    </row>
    <row r="203" spans="1:6" x14ac:dyDescent="0.25">
      <c r="A203" s="31"/>
      <c r="B203" s="7"/>
      <c r="C203" s="7"/>
      <c r="D203" s="7"/>
      <c r="E203" s="7"/>
      <c r="F203" s="7"/>
    </row>
    <row r="204" spans="1:6" x14ac:dyDescent="0.25">
      <c r="A204" s="41"/>
      <c r="B204" s="41"/>
      <c r="C204" s="30"/>
      <c r="D204" s="7"/>
      <c r="E204" s="7"/>
      <c r="F204" s="7"/>
    </row>
    <row r="205" spans="1:6" x14ac:dyDescent="0.25">
      <c r="A205" s="7"/>
      <c r="B205" s="7"/>
      <c r="C205" s="7"/>
      <c r="D205" s="7"/>
      <c r="E205" s="7"/>
      <c r="F205" s="7"/>
    </row>
    <row r="206" spans="1:6" ht="15.75" x14ac:dyDescent="0.25">
      <c r="A206" s="42"/>
      <c r="B206" s="42"/>
      <c r="C206" s="42"/>
      <c r="D206" s="42"/>
      <c r="E206" s="32"/>
      <c r="F206" s="7"/>
    </row>
    <row r="207" spans="1:6" ht="15" customHeight="1" x14ac:dyDescent="0.25">
      <c r="A207" s="42"/>
      <c r="B207" s="42"/>
      <c r="C207" s="42"/>
      <c r="D207" s="42"/>
      <c r="E207" s="15"/>
      <c r="F207" s="7"/>
    </row>
    <row r="208" spans="1:6" x14ac:dyDescent="0.25">
      <c r="A208" s="6"/>
      <c r="B208" s="7"/>
      <c r="C208" s="15"/>
      <c r="D208" s="15"/>
      <c r="E208" s="33"/>
      <c r="F208" s="7"/>
    </row>
    <row r="209" spans="1:6" x14ac:dyDescent="0.25">
      <c r="A209" s="6"/>
      <c r="B209" s="7"/>
      <c r="C209" s="15"/>
      <c r="D209" s="15"/>
      <c r="E209" s="33"/>
      <c r="F209" s="7"/>
    </row>
    <row r="210" spans="1:6" x14ac:dyDescent="0.25">
      <c r="A210" s="6"/>
      <c r="B210" s="7"/>
      <c r="C210" s="15"/>
      <c r="D210" s="15"/>
      <c r="E210" s="33"/>
      <c r="F210" s="7"/>
    </row>
    <row r="211" spans="1:6" x14ac:dyDescent="0.25">
      <c r="A211" s="6"/>
      <c r="B211" s="7"/>
      <c r="C211" s="15"/>
      <c r="D211" s="15"/>
      <c r="E211" s="33"/>
      <c r="F211" s="7"/>
    </row>
    <row r="212" spans="1:6" x14ac:dyDescent="0.25">
      <c r="A212" s="6"/>
      <c r="B212" s="7"/>
      <c r="C212" s="15"/>
      <c r="D212" s="15"/>
      <c r="E212" s="33"/>
      <c r="F212" s="7"/>
    </row>
    <row r="213" spans="1:6" x14ac:dyDescent="0.25">
      <c r="A213" s="6"/>
      <c r="B213" s="7"/>
      <c r="C213" s="15"/>
      <c r="D213" s="15"/>
      <c r="E213" s="33"/>
      <c r="F213" s="7"/>
    </row>
    <row r="214" spans="1:6" x14ac:dyDescent="0.25">
      <c r="A214" s="6"/>
      <c r="B214" s="7"/>
      <c r="C214" s="15"/>
      <c r="D214" s="15"/>
      <c r="E214" s="33"/>
      <c r="F214" s="7"/>
    </row>
    <row r="215" spans="1:6" x14ac:dyDescent="0.25">
      <c r="A215" s="6"/>
      <c r="B215" s="7"/>
      <c r="C215" s="15"/>
      <c r="D215" s="15"/>
      <c r="E215" s="33"/>
      <c r="F215" s="7"/>
    </row>
    <row r="216" spans="1:6" x14ac:dyDescent="0.25">
      <c r="A216" s="6"/>
      <c r="B216" s="7"/>
      <c r="C216" s="15"/>
      <c r="D216" s="15"/>
      <c r="E216" s="33"/>
      <c r="F216" s="7"/>
    </row>
    <row r="217" spans="1:6" x14ac:dyDescent="0.25">
      <c r="A217" s="6"/>
      <c r="B217" s="7"/>
      <c r="C217" s="15"/>
      <c r="D217" s="15"/>
      <c r="E217" s="33"/>
      <c r="F217" s="7"/>
    </row>
    <row r="218" spans="1:6" x14ac:dyDescent="0.25">
      <c r="A218" s="6"/>
      <c r="B218" s="7"/>
      <c r="C218" s="15"/>
      <c r="D218" s="15"/>
      <c r="E218" s="33"/>
      <c r="F218" s="7"/>
    </row>
    <row r="219" spans="1:6" x14ac:dyDescent="0.25">
      <c r="A219" s="6"/>
      <c r="B219" s="7"/>
      <c r="C219" s="15"/>
      <c r="D219" s="15"/>
      <c r="E219" s="33"/>
      <c r="F219" s="7"/>
    </row>
    <row r="220" spans="1:6" x14ac:dyDescent="0.25">
      <c r="A220" s="6"/>
      <c r="B220" s="7"/>
      <c r="C220" s="15"/>
      <c r="D220" s="15"/>
      <c r="E220" s="33"/>
      <c r="F220" s="7"/>
    </row>
    <row r="221" spans="1:6" x14ac:dyDescent="0.25">
      <c r="A221" s="6"/>
      <c r="B221" s="7"/>
      <c r="C221" s="15"/>
      <c r="D221" s="15"/>
      <c r="E221" s="33"/>
      <c r="F221" s="7"/>
    </row>
    <row r="222" spans="1:6" x14ac:dyDescent="0.25">
      <c r="A222" s="6"/>
      <c r="B222" s="7"/>
      <c r="C222" s="15"/>
      <c r="D222" s="15"/>
      <c r="E222" s="33"/>
      <c r="F222" s="7"/>
    </row>
    <row r="223" spans="1:6" x14ac:dyDescent="0.25">
      <c r="A223" s="6"/>
      <c r="B223" s="7"/>
      <c r="C223" s="15"/>
      <c r="D223" s="15"/>
      <c r="E223" s="33"/>
      <c r="F223" s="7"/>
    </row>
    <row r="224" spans="1:6" x14ac:dyDescent="0.25">
      <c r="A224" s="6"/>
      <c r="B224" s="7"/>
      <c r="C224" s="15"/>
      <c r="D224" s="15"/>
      <c r="E224" s="33"/>
      <c r="F224" s="7"/>
    </row>
    <row r="225" spans="1:6" x14ac:dyDescent="0.25">
      <c r="A225" s="6"/>
      <c r="B225" s="7"/>
      <c r="C225" s="15"/>
      <c r="D225" s="15"/>
      <c r="E225" s="33"/>
      <c r="F225" s="7"/>
    </row>
    <row r="226" spans="1:6" x14ac:dyDescent="0.25">
      <c r="A226" s="6"/>
      <c r="B226" s="7"/>
      <c r="C226" s="15"/>
      <c r="D226" s="15"/>
      <c r="E226" s="33"/>
      <c r="F226" s="7"/>
    </row>
    <row r="227" spans="1:6" x14ac:dyDescent="0.25">
      <c r="A227" s="6"/>
      <c r="B227" s="7"/>
      <c r="C227" s="15"/>
      <c r="D227" s="15"/>
      <c r="E227" s="33"/>
      <c r="F227" s="7"/>
    </row>
    <row r="228" spans="1:6" x14ac:dyDescent="0.25">
      <c r="A228" s="6"/>
      <c r="B228" s="7"/>
      <c r="C228" s="15"/>
      <c r="D228" s="15"/>
      <c r="E228" s="33"/>
      <c r="F228" s="7"/>
    </row>
    <row r="229" spans="1:6" x14ac:dyDescent="0.25">
      <c r="A229" s="6"/>
      <c r="B229" s="7"/>
      <c r="C229" s="15"/>
      <c r="D229" s="15"/>
      <c r="E229" s="33"/>
      <c r="F229" s="7"/>
    </row>
    <row r="230" spans="1:6" x14ac:dyDescent="0.25">
      <c r="A230" s="6"/>
      <c r="B230" s="7"/>
      <c r="C230" s="15"/>
      <c r="D230" s="15"/>
      <c r="E230" s="33"/>
      <c r="F230" s="7"/>
    </row>
    <row r="231" spans="1:6" x14ac:dyDescent="0.25">
      <c r="A231" s="6"/>
      <c r="B231" s="7"/>
      <c r="C231" s="15"/>
      <c r="D231" s="15"/>
      <c r="E231" s="33"/>
      <c r="F231" s="7"/>
    </row>
    <row r="232" spans="1:6" x14ac:dyDescent="0.25">
      <c r="A232" s="6"/>
      <c r="B232" s="7"/>
      <c r="C232" s="15"/>
      <c r="D232" s="15"/>
      <c r="E232" s="33"/>
      <c r="F232" s="7"/>
    </row>
    <row r="233" spans="1:6" x14ac:dyDescent="0.25">
      <c r="A233" s="6"/>
      <c r="B233" s="7"/>
      <c r="C233" s="15"/>
      <c r="D233" s="15"/>
      <c r="E233" s="33"/>
      <c r="F233" s="7"/>
    </row>
    <row r="234" spans="1:6" x14ac:dyDescent="0.25">
      <c r="A234" s="6"/>
      <c r="B234" s="7"/>
      <c r="C234" s="15"/>
      <c r="D234" s="15"/>
      <c r="E234" s="33"/>
      <c r="F234" s="7"/>
    </row>
    <row r="235" spans="1:6" x14ac:dyDescent="0.25">
      <c r="A235" s="6"/>
      <c r="B235" s="7"/>
      <c r="C235" s="15"/>
      <c r="D235" s="15"/>
      <c r="E235" s="33"/>
      <c r="F235" s="7"/>
    </row>
    <row r="236" spans="1:6" x14ac:dyDescent="0.25">
      <c r="A236" s="6"/>
      <c r="B236" s="7"/>
      <c r="C236" s="15"/>
      <c r="D236" s="15"/>
      <c r="E236" s="37"/>
      <c r="F236" s="7"/>
    </row>
    <row r="237" spans="1:6" x14ac:dyDescent="0.25">
      <c r="A237" s="6"/>
      <c r="B237" s="7"/>
      <c r="C237" s="15"/>
      <c r="D237" s="15"/>
      <c r="E237" s="37"/>
      <c r="F237" s="7"/>
    </row>
    <row r="238" spans="1:6" x14ac:dyDescent="0.25">
      <c r="A238" s="6"/>
      <c r="B238" s="7"/>
      <c r="C238" s="15"/>
      <c r="D238" s="15"/>
      <c r="E238" s="7"/>
      <c r="F238" s="7"/>
    </row>
    <row r="239" spans="1:6" x14ac:dyDescent="0.25">
      <c r="A239" s="6"/>
      <c r="B239" s="7"/>
      <c r="C239" s="15"/>
      <c r="D239" s="15"/>
      <c r="E239" s="7"/>
      <c r="F239" s="7"/>
    </row>
    <row r="240" spans="1:6" x14ac:dyDescent="0.25">
      <c r="A240" s="34"/>
      <c r="B240" s="7"/>
      <c r="C240" s="7"/>
      <c r="D240" s="7"/>
      <c r="E240" s="7"/>
      <c r="F240" s="7"/>
    </row>
    <row r="241" spans="1:6" x14ac:dyDescent="0.25">
      <c r="A241" s="34"/>
      <c r="B241" s="7"/>
      <c r="C241" s="7"/>
      <c r="D241" s="7"/>
      <c r="E241" s="7"/>
      <c r="F241" s="7"/>
    </row>
    <row r="242" spans="1:6" x14ac:dyDescent="0.25">
      <c r="A242" s="34"/>
      <c r="B242" s="7"/>
      <c r="C242" s="7"/>
      <c r="D242" s="7"/>
      <c r="E242" s="7"/>
      <c r="F242" s="7"/>
    </row>
    <row r="243" spans="1:6" x14ac:dyDescent="0.25">
      <c r="A243" s="7"/>
      <c r="B243" s="7"/>
      <c r="C243" s="7"/>
      <c r="D243" s="7"/>
      <c r="E243" s="7"/>
      <c r="F243" s="7"/>
    </row>
    <row r="244" spans="1:6" x14ac:dyDescent="0.25">
      <c r="A244" s="38"/>
      <c r="B244" s="38"/>
      <c r="C244" s="38"/>
      <c r="D244" s="38"/>
      <c r="E244" s="38"/>
      <c r="F244" s="38"/>
    </row>
    <row r="245" spans="1:6" x14ac:dyDescent="0.25">
      <c r="A245" s="6"/>
      <c r="B245" s="7"/>
      <c r="C245" s="15"/>
      <c r="D245" s="15"/>
      <c r="E245" s="7"/>
      <c r="F245" s="7"/>
    </row>
    <row r="246" spans="1:6" ht="15.75" x14ac:dyDescent="0.25">
      <c r="A246" s="39"/>
      <c r="B246" s="39"/>
      <c r="C246" s="39"/>
      <c r="D246" s="39"/>
      <c r="E246" s="39"/>
      <c r="F246" s="7"/>
    </row>
    <row r="247" spans="1:6" ht="15.75" x14ac:dyDescent="0.25">
      <c r="A247" s="39"/>
      <c r="B247" s="39"/>
      <c r="C247" s="39"/>
      <c r="D247" s="39"/>
      <c r="E247" s="39"/>
      <c r="F247" s="7"/>
    </row>
    <row r="248" spans="1:6" ht="15.75" x14ac:dyDescent="0.25">
      <c r="A248" s="40"/>
      <c r="B248" s="40"/>
      <c r="C248" s="40"/>
      <c r="D248" s="40"/>
      <c r="E248" s="40"/>
      <c r="F248" s="7"/>
    </row>
    <row r="249" spans="1:6" ht="15.75" x14ac:dyDescent="0.25">
      <c r="A249" s="40"/>
      <c r="B249" s="40"/>
      <c r="C249" s="40"/>
      <c r="D249" s="40"/>
      <c r="E249" s="40"/>
      <c r="F249" s="7"/>
    </row>
    <row r="250" spans="1:6" ht="15.75" x14ac:dyDescent="0.25">
      <c r="A250" s="29"/>
      <c r="B250" s="7"/>
      <c r="C250" s="7"/>
      <c r="D250" s="7"/>
      <c r="E250" s="7"/>
      <c r="F250" s="7"/>
    </row>
    <row r="251" spans="1:6" x14ac:dyDescent="0.25">
      <c r="A251" s="41"/>
      <c r="B251" s="41"/>
      <c r="C251" s="30"/>
      <c r="D251" s="7"/>
      <c r="E251" s="7"/>
      <c r="F251" s="7"/>
    </row>
    <row r="252" spans="1:6" x14ac:dyDescent="0.25">
      <c r="A252" s="31"/>
      <c r="B252" s="7"/>
      <c r="C252" s="7"/>
      <c r="D252" s="7"/>
      <c r="E252" s="7"/>
      <c r="F252" s="7"/>
    </row>
    <row r="253" spans="1:6" x14ac:dyDescent="0.25">
      <c r="A253" s="41"/>
      <c r="B253" s="41"/>
      <c r="C253" s="30"/>
      <c r="D253" s="7"/>
      <c r="E253" s="7"/>
      <c r="F253" s="7"/>
    </row>
    <row r="254" spans="1:6" x14ac:dyDescent="0.25">
      <c r="A254" s="7"/>
      <c r="B254" s="7"/>
      <c r="C254" s="7"/>
      <c r="D254" s="7"/>
      <c r="E254" s="7"/>
      <c r="F254" s="7"/>
    </row>
    <row r="255" spans="1:6" ht="15.75" x14ac:dyDescent="0.25">
      <c r="A255" s="42"/>
      <c r="B255" s="42"/>
      <c r="C255" s="42"/>
      <c r="D255" s="42"/>
      <c r="E255" s="32"/>
      <c r="F255" s="7"/>
    </row>
    <row r="256" spans="1:6" ht="15" customHeight="1" x14ac:dyDescent="0.25">
      <c r="A256" s="42"/>
      <c r="B256" s="42"/>
      <c r="C256" s="42"/>
      <c r="D256" s="42"/>
      <c r="E256" s="15"/>
      <c r="F256" s="7"/>
    </row>
    <row r="257" spans="1:6" x14ac:dyDescent="0.25">
      <c r="A257" s="6"/>
      <c r="B257" s="7"/>
      <c r="C257" s="15"/>
      <c r="D257" s="15"/>
      <c r="E257" s="33"/>
      <c r="F257" s="7"/>
    </row>
    <row r="258" spans="1:6" x14ac:dyDescent="0.25">
      <c r="A258" s="6"/>
      <c r="B258" s="7"/>
      <c r="C258" s="15"/>
      <c r="D258" s="15"/>
      <c r="E258" s="33"/>
      <c r="F258" s="7"/>
    </row>
    <row r="259" spans="1:6" x14ac:dyDescent="0.25">
      <c r="A259" s="6"/>
      <c r="B259" s="7"/>
      <c r="C259" s="15"/>
      <c r="D259" s="15"/>
      <c r="E259" s="33"/>
      <c r="F259" s="7"/>
    </row>
    <row r="260" spans="1:6" x14ac:dyDescent="0.25">
      <c r="A260" s="6"/>
      <c r="B260" s="7"/>
      <c r="C260" s="15"/>
      <c r="D260" s="15"/>
      <c r="E260" s="33"/>
      <c r="F260" s="7"/>
    </row>
    <row r="261" spans="1:6" x14ac:dyDescent="0.25">
      <c r="A261" s="6"/>
      <c r="B261" s="7"/>
      <c r="C261" s="15"/>
      <c r="D261" s="15"/>
      <c r="E261" s="33"/>
      <c r="F261" s="7"/>
    </row>
    <row r="262" spans="1:6" x14ac:dyDescent="0.25">
      <c r="A262" s="6"/>
      <c r="B262" s="7"/>
      <c r="C262" s="15"/>
      <c r="D262" s="15"/>
      <c r="E262" s="33"/>
      <c r="F262" s="7"/>
    </row>
    <row r="263" spans="1:6" x14ac:dyDescent="0.25">
      <c r="A263" s="6"/>
      <c r="B263" s="7"/>
      <c r="C263" s="15"/>
      <c r="D263" s="15"/>
      <c r="E263" s="33"/>
      <c r="F263" s="7"/>
    </row>
    <row r="264" spans="1:6" x14ac:dyDescent="0.25">
      <c r="A264" s="6"/>
      <c r="B264" s="7"/>
      <c r="C264" s="15"/>
      <c r="D264" s="15"/>
      <c r="E264" s="33"/>
      <c r="F264" s="7"/>
    </row>
    <row r="265" spans="1:6" x14ac:dyDescent="0.25">
      <c r="A265" s="6"/>
      <c r="B265" s="7"/>
      <c r="C265" s="15"/>
      <c r="D265" s="15"/>
      <c r="E265" s="33"/>
      <c r="F265" s="7"/>
    </row>
    <row r="266" spans="1:6" x14ac:dyDescent="0.25">
      <c r="A266" s="6"/>
      <c r="B266" s="7"/>
      <c r="C266" s="15"/>
      <c r="D266" s="15"/>
      <c r="E266" s="33"/>
      <c r="F266" s="7"/>
    </row>
    <row r="267" spans="1:6" x14ac:dyDescent="0.25">
      <c r="A267" s="6"/>
      <c r="B267" s="7"/>
      <c r="C267" s="15"/>
      <c r="D267" s="15"/>
      <c r="E267" s="33"/>
      <c r="F267" s="7"/>
    </row>
    <row r="268" spans="1:6" x14ac:dyDescent="0.25">
      <c r="A268" s="6"/>
      <c r="B268" s="7"/>
      <c r="C268" s="15"/>
      <c r="D268" s="15"/>
      <c r="E268" s="33"/>
      <c r="F268" s="7"/>
    </row>
    <row r="269" spans="1:6" x14ac:dyDescent="0.25">
      <c r="A269" s="6"/>
      <c r="B269" s="7"/>
      <c r="C269" s="15"/>
      <c r="D269" s="15"/>
      <c r="E269" s="33"/>
      <c r="F269" s="7"/>
    </row>
    <row r="270" spans="1:6" x14ac:dyDescent="0.25">
      <c r="A270" s="6"/>
      <c r="B270" s="7"/>
      <c r="C270" s="15"/>
      <c r="D270" s="15"/>
      <c r="E270" s="33"/>
      <c r="F270" s="7"/>
    </row>
    <row r="271" spans="1:6" x14ac:dyDescent="0.25">
      <c r="A271" s="6"/>
      <c r="B271" s="7"/>
      <c r="C271" s="15"/>
      <c r="D271" s="15"/>
      <c r="E271" s="33"/>
      <c r="F271" s="7"/>
    </row>
    <row r="272" spans="1:6" x14ac:dyDescent="0.25">
      <c r="A272" s="6"/>
      <c r="B272" s="7"/>
      <c r="C272" s="15"/>
      <c r="D272" s="15"/>
      <c r="E272" s="33"/>
      <c r="F272" s="7"/>
    </row>
    <row r="273" spans="1:6" x14ac:dyDescent="0.25">
      <c r="A273" s="6"/>
      <c r="B273" s="7"/>
      <c r="C273" s="15"/>
      <c r="D273" s="15"/>
      <c r="E273" s="33"/>
      <c r="F273" s="7"/>
    </row>
    <row r="274" spans="1:6" x14ac:dyDescent="0.25">
      <c r="A274" s="6"/>
      <c r="B274" s="7"/>
      <c r="C274" s="15"/>
      <c r="D274" s="15"/>
      <c r="E274" s="33"/>
      <c r="F274" s="7"/>
    </row>
    <row r="275" spans="1:6" x14ac:dyDescent="0.25">
      <c r="A275" s="6"/>
      <c r="B275" s="7"/>
      <c r="C275" s="15"/>
      <c r="D275" s="15"/>
      <c r="E275" s="33"/>
      <c r="F275" s="7"/>
    </row>
    <row r="276" spans="1:6" x14ac:dyDescent="0.25">
      <c r="A276" s="6"/>
      <c r="B276" s="7"/>
      <c r="C276" s="15"/>
      <c r="D276" s="15"/>
      <c r="E276" s="33"/>
      <c r="F276" s="7"/>
    </row>
    <row r="277" spans="1:6" x14ac:dyDescent="0.25">
      <c r="A277" s="6"/>
      <c r="B277" s="7"/>
      <c r="C277" s="15"/>
      <c r="D277" s="15"/>
      <c r="E277" s="33"/>
      <c r="F277" s="7"/>
    </row>
    <row r="278" spans="1:6" x14ac:dyDescent="0.25">
      <c r="A278" s="6"/>
      <c r="B278" s="7"/>
      <c r="C278" s="15"/>
      <c r="D278" s="15"/>
      <c r="E278" s="33"/>
      <c r="F278" s="7"/>
    </row>
    <row r="279" spans="1:6" x14ac:dyDescent="0.25">
      <c r="A279" s="6"/>
      <c r="B279" s="7"/>
      <c r="C279" s="15"/>
      <c r="D279" s="15"/>
      <c r="E279" s="33"/>
      <c r="F279" s="7"/>
    </row>
    <row r="280" spans="1:6" x14ac:dyDescent="0.25">
      <c r="A280" s="6"/>
      <c r="B280" s="7"/>
      <c r="C280" s="15"/>
      <c r="D280" s="15"/>
      <c r="E280" s="33"/>
      <c r="F280" s="7"/>
    </row>
    <row r="281" spans="1:6" x14ac:dyDescent="0.25">
      <c r="A281" s="6"/>
      <c r="B281" s="7"/>
      <c r="C281" s="15"/>
      <c r="D281" s="15"/>
      <c r="E281" s="33"/>
      <c r="F281" s="7"/>
    </row>
    <row r="282" spans="1:6" x14ac:dyDescent="0.25">
      <c r="A282" s="6"/>
      <c r="B282" s="7"/>
      <c r="C282" s="15"/>
      <c r="D282" s="15"/>
      <c r="E282" s="33"/>
      <c r="F282" s="7"/>
    </row>
    <row r="283" spans="1:6" x14ac:dyDescent="0.25">
      <c r="A283" s="6"/>
      <c r="B283" s="7"/>
      <c r="C283" s="15"/>
      <c r="D283" s="15"/>
      <c r="E283" s="33"/>
      <c r="F283" s="7"/>
    </row>
    <row r="284" spans="1:6" x14ac:dyDescent="0.25">
      <c r="A284" s="6"/>
      <c r="B284" s="7"/>
      <c r="C284" s="15"/>
      <c r="D284" s="15"/>
      <c r="E284" s="33"/>
      <c r="F284" s="7"/>
    </row>
    <row r="285" spans="1:6" x14ac:dyDescent="0.25">
      <c r="A285" s="7"/>
      <c r="B285" s="7"/>
      <c r="C285" s="7"/>
      <c r="D285" s="7"/>
      <c r="E285" s="7"/>
      <c r="F285" s="7"/>
    </row>
    <row r="286" spans="1:6" x14ac:dyDescent="0.25">
      <c r="A286" s="34"/>
      <c r="B286" s="7"/>
      <c r="C286" s="7"/>
      <c r="D286" s="7"/>
      <c r="E286" s="7"/>
      <c r="F286" s="7"/>
    </row>
    <row r="287" spans="1:6" x14ac:dyDescent="0.25">
      <c r="A287" s="34"/>
      <c r="B287" s="7"/>
      <c r="C287" s="7"/>
      <c r="D287" s="7"/>
      <c r="E287" s="7"/>
      <c r="F287" s="7"/>
    </row>
    <row r="288" spans="1:6" x14ac:dyDescent="0.25">
      <c r="A288" s="34"/>
      <c r="B288" s="7"/>
      <c r="C288" s="7"/>
      <c r="D288" s="7"/>
      <c r="E288" s="7"/>
      <c r="F288" s="7"/>
    </row>
    <row r="289" spans="1:11" x14ac:dyDescent="0.25">
      <c r="A289" s="7"/>
      <c r="B289" s="7"/>
      <c r="C289" s="7"/>
      <c r="D289" s="7"/>
      <c r="E289" s="7"/>
      <c r="F289" s="7"/>
    </row>
    <row r="290" spans="1:11" x14ac:dyDescent="0.25">
      <c r="A290" s="38"/>
      <c r="B290" s="38"/>
      <c r="C290" s="38"/>
      <c r="D290" s="38"/>
      <c r="E290" s="38"/>
      <c r="F290" s="38"/>
      <c r="G290" s="3"/>
      <c r="H290" s="3"/>
      <c r="I290" s="3"/>
      <c r="J290" s="3"/>
      <c r="K290" s="3"/>
    </row>
    <row r="291" spans="1:11" x14ac:dyDescent="0.25">
      <c r="A291" s="7"/>
      <c r="B291" s="7"/>
      <c r="C291" s="7"/>
      <c r="D291" s="7"/>
      <c r="E291" s="7"/>
      <c r="F291" s="7"/>
    </row>
    <row r="292" spans="1:11" x14ac:dyDescent="0.25">
      <c r="A292" s="7"/>
      <c r="B292" s="7"/>
      <c r="C292" s="7"/>
      <c r="D292" s="7"/>
      <c r="E292" s="7"/>
      <c r="F292" s="7"/>
    </row>
    <row r="293" spans="1:11" x14ac:dyDescent="0.25">
      <c r="A293" s="7"/>
      <c r="B293" s="7"/>
      <c r="C293" s="7"/>
      <c r="D293" s="7"/>
      <c r="E293" s="7"/>
      <c r="F293" s="7"/>
    </row>
    <row r="294" spans="1:11" x14ac:dyDescent="0.25">
      <c r="A294" s="7"/>
      <c r="B294" s="7"/>
      <c r="C294" s="7"/>
      <c r="D294" s="7"/>
      <c r="E294" s="7"/>
      <c r="F294" s="7"/>
    </row>
    <row r="295" spans="1:11" x14ac:dyDescent="0.25">
      <c r="A295" s="7"/>
      <c r="B295" s="7"/>
      <c r="C295" s="7"/>
      <c r="D295" s="7"/>
      <c r="E295" s="7"/>
      <c r="F295" s="7"/>
    </row>
    <row r="296" spans="1:11" x14ac:dyDescent="0.25">
      <c r="A296" s="7"/>
      <c r="B296" s="7"/>
      <c r="C296" s="7"/>
      <c r="D296" s="7"/>
      <c r="E296" s="7"/>
      <c r="F296" s="7"/>
    </row>
    <row r="297" spans="1:11" x14ac:dyDescent="0.25">
      <c r="A297" s="7"/>
      <c r="B297" s="7"/>
      <c r="C297" s="7"/>
      <c r="D297" s="7"/>
      <c r="E297" s="7"/>
      <c r="F297" s="7"/>
    </row>
    <row r="298" spans="1:11" x14ac:dyDescent="0.25">
      <c r="A298" s="7"/>
      <c r="B298" s="7"/>
      <c r="C298" s="7"/>
      <c r="D298" s="7"/>
      <c r="E298" s="7"/>
      <c r="F298" s="7"/>
    </row>
    <row r="299" spans="1:11" x14ac:dyDescent="0.25">
      <c r="A299" s="7"/>
      <c r="B299" s="7"/>
      <c r="C299" s="7"/>
      <c r="D299" s="7"/>
      <c r="E299" s="7"/>
      <c r="F299" s="7"/>
    </row>
    <row r="300" spans="1:11" x14ac:dyDescent="0.25">
      <c r="A300" s="7"/>
      <c r="B300" s="7"/>
      <c r="C300" s="7"/>
      <c r="D300" s="7"/>
      <c r="E300" s="7"/>
      <c r="F300" s="7"/>
    </row>
    <row r="301" spans="1:11" x14ac:dyDescent="0.25">
      <c r="A301" s="7"/>
      <c r="B301" s="7"/>
      <c r="C301" s="7"/>
      <c r="D301" s="7"/>
      <c r="E301" s="7"/>
      <c r="F301" s="7"/>
    </row>
    <row r="302" spans="1:11" x14ac:dyDescent="0.25">
      <c r="A302" s="7"/>
      <c r="B302" s="7"/>
      <c r="C302" s="7"/>
      <c r="D302" s="7"/>
      <c r="E302" s="7"/>
      <c r="F302" s="7"/>
    </row>
    <row r="303" spans="1:11" x14ac:dyDescent="0.25">
      <c r="A303" s="7"/>
      <c r="B303" s="7"/>
      <c r="C303" s="7"/>
      <c r="D303" s="7"/>
      <c r="E303" s="7"/>
      <c r="F303" s="7"/>
    </row>
    <row r="304" spans="1:11" x14ac:dyDescent="0.25">
      <c r="A304" s="7"/>
      <c r="B304" s="7"/>
      <c r="C304" s="7"/>
      <c r="D304" s="7"/>
      <c r="E304" s="7"/>
      <c r="F304" s="7"/>
    </row>
    <row r="305" spans="1:6" x14ac:dyDescent="0.25">
      <c r="A305" s="7"/>
      <c r="B305" s="7"/>
      <c r="C305" s="7"/>
      <c r="D305" s="7"/>
      <c r="E305" s="7"/>
      <c r="F305" s="7"/>
    </row>
    <row r="306" spans="1:6" x14ac:dyDescent="0.25">
      <c r="A306" s="7"/>
      <c r="B306" s="7"/>
      <c r="C306" s="7"/>
      <c r="D306" s="7"/>
      <c r="E306" s="7"/>
      <c r="F306" s="7"/>
    </row>
    <row r="307" spans="1:6" x14ac:dyDescent="0.25">
      <c r="A307" s="7"/>
      <c r="B307" s="7"/>
      <c r="C307" s="7"/>
      <c r="D307" s="7"/>
      <c r="E307" s="7"/>
      <c r="F307" s="7"/>
    </row>
    <row r="308" spans="1:6" x14ac:dyDescent="0.25">
      <c r="A308" s="7"/>
      <c r="B308" s="7"/>
      <c r="C308" s="7"/>
      <c r="D308" s="7"/>
      <c r="E308" s="7"/>
      <c r="F308" s="7"/>
    </row>
    <row r="309" spans="1:6" x14ac:dyDescent="0.25">
      <c r="A309" s="7"/>
      <c r="B309" s="7"/>
      <c r="C309" s="7"/>
      <c r="D309" s="7"/>
      <c r="E309" s="7"/>
      <c r="F309" s="7"/>
    </row>
    <row r="310" spans="1:6" x14ac:dyDescent="0.25">
      <c r="A310" s="7"/>
      <c r="B310" s="7"/>
      <c r="C310" s="7"/>
      <c r="D310" s="7"/>
      <c r="E310" s="7"/>
      <c r="F310" s="7"/>
    </row>
    <row r="311" spans="1:6" x14ac:dyDescent="0.25">
      <c r="A311" s="7"/>
      <c r="B311" s="7"/>
      <c r="C311" s="7"/>
      <c r="D311" s="7"/>
      <c r="E311" s="7"/>
      <c r="F311" s="7"/>
    </row>
    <row r="312" spans="1:6" x14ac:dyDescent="0.25">
      <c r="A312" s="7"/>
      <c r="B312" s="7"/>
      <c r="C312" s="7"/>
      <c r="D312" s="7"/>
      <c r="E312" s="7"/>
      <c r="F312" s="7"/>
    </row>
    <row r="313" spans="1:6" x14ac:dyDescent="0.25">
      <c r="A313" s="7"/>
      <c r="B313" s="7"/>
      <c r="C313" s="7"/>
      <c r="D313" s="7"/>
      <c r="E313" s="7"/>
      <c r="F313" s="7"/>
    </row>
    <row r="314" spans="1:6" x14ac:dyDescent="0.25">
      <c r="A314" s="7"/>
      <c r="B314" s="7"/>
      <c r="C314" s="7"/>
      <c r="D314" s="7"/>
      <c r="E314" s="7"/>
      <c r="F314" s="7"/>
    </row>
    <row r="315" spans="1:6" x14ac:dyDescent="0.25">
      <c r="A315" s="7"/>
      <c r="B315" s="7"/>
      <c r="C315" s="7"/>
      <c r="D315" s="7"/>
      <c r="E315" s="7"/>
      <c r="F315" s="7"/>
    </row>
    <row r="316" spans="1:6" x14ac:dyDescent="0.25">
      <c r="A316" s="7"/>
      <c r="B316" s="7"/>
      <c r="C316" s="7"/>
      <c r="D316" s="7"/>
      <c r="E316" s="7"/>
      <c r="F316" s="7"/>
    </row>
    <row r="317" spans="1:6" x14ac:dyDescent="0.25">
      <c r="A317" s="7"/>
      <c r="B317" s="7"/>
      <c r="C317" s="7"/>
      <c r="D317" s="7"/>
      <c r="E317" s="7"/>
      <c r="F317" s="7"/>
    </row>
    <row r="318" spans="1:6" x14ac:dyDescent="0.25">
      <c r="A318" s="7"/>
      <c r="B318" s="7"/>
      <c r="C318" s="7"/>
      <c r="D318" s="7"/>
      <c r="E318" s="7"/>
      <c r="F318" s="7"/>
    </row>
    <row r="319" spans="1:6" x14ac:dyDescent="0.25">
      <c r="A319" s="7"/>
      <c r="B319" s="7"/>
      <c r="C319" s="7"/>
      <c r="D319" s="7"/>
      <c r="E319" s="7"/>
      <c r="F319" s="7"/>
    </row>
    <row r="320" spans="1:6" x14ac:dyDescent="0.25">
      <c r="A320" s="7"/>
      <c r="B320" s="7"/>
      <c r="C320" s="7"/>
      <c r="D320" s="7"/>
      <c r="E320" s="7"/>
      <c r="F320" s="7"/>
    </row>
  </sheetData>
  <mergeCells count="66">
    <mergeCell ref="A57:B57"/>
    <mergeCell ref="A8:B8"/>
    <mergeCell ref="A1:E1"/>
    <mergeCell ref="A2:E2"/>
    <mergeCell ref="A3:E3"/>
    <mergeCell ref="A4:E4"/>
    <mergeCell ref="A6:B6"/>
    <mergeCell ref="A50:F50"/>
    <mergeCell ref="A51:F51"/>
    <mergeCell ref="A52:F52"/>
    <mergeCell ref="A53:F53"/>
    <mergeCell ref="A55:B55"/>
    <mergeCell ref="A10:A11"/>
    <mergeCell ref="B10:B11"/>
    <mergeCell ref="C10:C11"/>
    <mergeCell ref="D10:D11"/>
    <mergeCell ref="A48:F48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workbookViewId="0">
      <selection activeCell="D14" sqref="D14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8" t="s">
        <v>14</v>
      </c>
    </row>
    <row r="7" spans="1:5" x14ac:dyDescent="0.25">
      <c r="A7" s="2" t="s">
        <v>4</v>
      </c>
    </row>
    <row r="8" spans="1:5" x14ac:dyDescent="0.25">
      <c r="A8" s="46" t="s">
        <v>34</v>
      </c>
      <c r="B8" s="46"/>
      <c r="C8" s="8" t="s">
        <v>12</v>
      </c>
    </row>
    <row r="10" spans="1:5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9" t="s">
        <v>10</v>
      </c>
    </row>
    <row r="11" spans="1:5" ht="15" customHeight="1" x14ac:dyDescent="0.25">
      <c r="A11" s="43"/>
      <c r="B11" s="43"/>
      <c r="C11" s="43"/>
      <c r="D11" s="43"/>
      <c r="E11" s="14" t="s">
        <v>20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5" ht="15.75" x14ac:dyDescent="0.25">
      <c r="A50" s="47" t="s">
        <v>0</v>
      </c>
      <c r="B50" s="47"/>
      <c r="C50" s="47"/>
      <c r="D50" s="47"/>
      <c r="E50" s="47"/>
    </row>
    <row r="51" spans="1:5" ht="15.75" x14ac:dyDescent="0.25">
      <c r="A51" s="47" t="s">
        <v>1</v>
      </c>
      <c r="B51" s="47"/>
      <c r="C51" s="47"/>
      <c r="D51" s="47"/>
      <c r="E51" s="47"/>
    </row>
    <row r="52" spans="1:5" ht="15.75" x14ac:dyDescent="0.25">
      <c r="A52" s="48" t="s">
        <v>11</v>
      </c>
      <c r="B52" s="48"/>
      <c r="C52" s="48"/>
      <c r="D52" s="48"/>
      <c r="E52" s="48"/>
    </row>
    <row r="53" spans="1:5" ht="15.75" x14ac:dyDescent="0.25">
      <c r="A53" s="48" t="s">
        <v>2</v>
      </c>
      <c r="B53" s="48"/>
      <c r="C53" s="48"/>
      <c r="D53" s="48"/>
      <c r="E53" s="48"/>
    </row>
    <row r="54" spans="1:5" ht="15.75" x14ac:dyDescent="0.25">
      <c r="A54" s="1" t="s">
        <v>3</v>
      </c>
    </row>
    <row r="55" spans="1:5" x14ac:dyDescent="0.25">
      <c r="A55" s="46" t="s">
        <v>5</v>
      </c>
      <c r="B55" s="46"/>
      <c r="C55" s="11" t="s">
        <v>14</v>
      </c>
    </row>
    <row r="56" spans="1:5" x14ac:dyDescent="0.25">
      <c r="A56" s="2" t="s">
        <v>4</v>
      </c>
    </row>
    <row r="57" spans="1:5" x14ac:dyDescent="0.25">
      <c r="A57" s="46" t="s">
        <v>34</v>
      </c>
      <c r="B57" s="46"/>
      <c r="C57" s="11" t="s">
        <v>12</v>
      </c>
    </row>
    <row r="58" spans="1:5" x14ac:dyDescent="0.25">
      <c r="A58" s="10"/>
      <c r="B58" s="10"/>
      <c r="C58" s="11"/>
    </row>
    <row r="59" spans="1:5" ht="31.5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13" t="s">
        <v>10</v>
      </c>
    </row>
    <row r="60" spans="1:5" x14ac:dyDescent="0.25">
      <c r="A60" s="43"/>
      <c r="B60" s="43"/>
      <c r="C60" s="43"/>
      <c r="D60" s="43"/>
      <c r="E60" s="14" t="s">
        <v>20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2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2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2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2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39</v>
      </c>
    </row>
    <row r="95" spans="1:5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14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12</v>
      </c>
    </row>
    <row r="107" spans="1:6" x14ac:dyDescent="0.25">
      <c r="A107" s="10"/>
      <c r="B107" s="10"/>
      <c r="C107" s="11"/>
    </row>
    <row r="108" spans="1:6" ht="31.5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13" t="s">
        <v>10</v>
      </c>
    </row>
    <row r="109" spans="1:6" x14ac:dyDescent="0.25">
      <c r="A109" s="43"/>
      <c r="B109" s="43"/>
      <c r="C109" s="43"/>
      <c r="D109" s="43"/>
      <c r="E109" s="14" t="s">
        <v>20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2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2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3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2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39</v>
      </c>
    </row>
    <row r="144" spans="1:5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14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12</v>
      </c>
    </row>
    <row r="156" spans="1:6" x14ac:dyDescent="0.25">
      <c r="A156" s="10"/>
      <c r="B156" s="10"/>
      <c r="C156" s="11"/>
    </row>
    <row r="157" spans="1:6" ht="31.5" x14ac:dyDescent="0.25">
      <c r="A157" s="43" t="s">
        <v>6</v>
      </c>
      <c r="B157" s="43" t="s">
        <v>7</v>
      </c>
      <c r="C157" s="43" t="s">
        <v>8</v>
      </c>
      <c r="D157" s="43" t="s">
        <v>9</v>
      </c>
      <c r="E157" s="13" t="s">
        <v>10</v>
      </c>
    </row>
    <row r="158" spans="1:6" x14ac:dyDescent="0.25">
      <c r="A158" s="43"/>
      <c r="B158" s="43"/>
      <c r="C158" s="43"/>
      <c r="D158" s="43"/>
      <c r="E158" s="14" t="s">
        <v>20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2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2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2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14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12</v>
      </c>
    </row>
    <row r="205" spans="1:6" x14ac:dyDescent="0.25">
      <c r="A205" s="10"/>
      <c r="B205" s="10"/>
      <c r="C205" s="11"/>
    </row>
    <row r="206" spans="1:6" ht="31.5" x14ac:dyDescent="0.25">
      <c r="A206" s="43" t="s">
        <v>6</v>
      </c>
      <c r="B206" s="43" t="s">
        <v>7</v>
      </c>
      <c r="C206" s="43" t="s">
        <v>8</v>
      </c>
      <c r="D206" s="43" t="s">
        <v>9</v>
      </c>
      <c r="E206" s="13" t="s">
        <v>10</v>
      </c>
    </row>
    <row r="207" spans="1:6" x14ac:dyDescent="0.25">
      <c r="A207" s="43"/>
      <c r="B207" s="43"/>
      <c r="C207" s="43"/>
      <c r="D207" s="43"/>
      <c r="E207" s="14" t="s">
        <v>20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2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2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2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14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12</v>
      </c>
    </row>
    <row r="254" spans="1:6" x14ac:dyDescent="0.25">
      <c r="A254" s="10"/>
      <c r="B254" s="10"/>
      <c r="C254" s="11"/>
    </row>
    <row r="255" spans="1:6" ht="31.5" x14ac:dyDescent="0.25">
      <c r="A255" s="43" t="s">
        <v>6</v>
      </c>
      <c r="B255" s="43" t="s">
        <v>7</v>
      </c>
      <c r="C255" s="43" t="s">
        <v>8</v>
      </c>
      <c r="D255" s="43" t="s">
        <v>9</v>
      </c>
      <c r="E255" s="13" t="s">
        <v>10</v>
      </c>
    </row>
    <row r="256" spans="1:6" x14ac:dyDescent="0.25">
      <c r="A256" s="43"/>
      <c r="B256" s="43"/>
      <c r="C256" s="43"/>
      <c r="D256" s="43"/>
      <c r="E256" s="14" t="s">
        <v>20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</row>
    <row r="286" spans="1:5" x14ac:dyDescent="0.25">
      <c r="A286" s="3" t="s">
        <v>40</v>
      </c>
    </row>
    <row r="287" spans="1:5" x14ac:dyDescent="0.25">
      <c r="A287" s="3" t="s">
        <v>39</v>
      </c>
    </row>
    <row r="288" spans="1:5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255:A256"/>
    <mergeCell ref="B255:B256"/>
    <mergeCell ref="C255:C256"/>
    <mergeCell ref="D255:D256"/>
    <mergeCell ref="A59:A60"/>
    <mergeCell ref="B59:B60"/>
    <mergeCell ref="C59:C60"/>
    <mergeCell ref="D59:D60"/>
    <mergeCell ref="A108:A109"/>
    <mergeCell ref="B108:B109"/>
    <mergeCell ref="C108:C109"/>
    <mergeCell ref="D108:D109"/>
    <mergeCell ref="A249:E249"/>
    <mergeCell ref="A251:B251"/>
    <mergeCell ref="A253:B253"/>
    <mergeCell ref="A204:B204"/>
    <mergeCell ref="A244:F244"/>
    <mergeCell ref="A246:E246"/>
    <mergeCell ref="A247:E247"/>
    <mergeCell ref="A248:E248"/>
    <mergeCell ref="A206:A207"/>
    <mergeCell ref="B206:B207"/>
    <mergeCell ref="C206:C207"/>
    <mergeCell ref="D206:D207"/>
    <mergeCell ref="A197:E197"/>
    <mergeCell ref="A198:E198"/>
    <mergeCell ref="A199:E199"/>
    <mergeCell ref="A200:E200"/>
    <mergeCell ref="A202:B202"/>
    <mergeCell ref="A153:B153"/>
    <mergeCell ref="A155:B155"/>
    <mergeCell ref="A195:F195"/>
    <mergeCell ref="A157:A158"/>
    <mergeCell ref="B157:B158"/>
    <mergeCell ref="C157:C158"/>
    <mergeCell ref="D157:D158"/>
    <mergeCell ref="A149:E149"/>
    <mergeCell ref="A6:B6"/>
    <mergeCell ref="A48:F48"/>
    <mergeCell ref="A150:E150"/>
    <mergeCell ref="A151:E151"/>
    <mergeCell ref="A290:F290"/>
    <mergeCell ref="A50:E50"/>
    <mergeCell ref="A51:E51"/>
    <mergeCell ref="A52:E52"/>
    <mergeCell ref="A53:E53"/>
    <mergeCell ref="A55:B55"/>
    <mergeCell ref="A57:B57"/>
    <mergeCell ref="A97:F97"/>
    <mergeCell ref="A99:E99"/>
    <mergeCell ref="A100:E100"/>
    <mergeCell ref="A101:E101"/>
    <mergeCell ref="A102:E102"/>
    <mergeCell ref="A104:B104"/>
    <mergeCell ref="A106:B106"/>
    <mergeCell ref="A146:F146"/>
    <mergeCell ref="A148:E148"/>
    <mergeCell ref="A1:E1"/>
    <mergeCell ref="A2:E2"/>
    <mergeCell ref="A3:E3"/>
    <mergeCell ref="A4:E4"/>
    <mergeCell ref="A10:A11"/>
    <mergeCell ref="B10:B11"/>
    <mergeCell ref="C10:C11"/>
    <mergeCell ref="D10:D11"/>
    <mergeCell ref="A8:B8"/>
  </mergeCells>
  <pageMargins left="0.31496062992125984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31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11" t="s">
        <v>17</v>
      </c>
    </row>
    <row r="7" spans="1:5" x14ac:dyDescent="0.25">
      <c r="A7" s="2" t="s">
        <v>4</v>
      </c>
    </row>
    <row r="8" spans="1:5" x14ac:dyDescent="0.25">
      <c r="A8" s="46" t="s">
        <v>34</v>
      </c>
      <c r="B8" s="46"/>
      <c r="C8" s="11" t="s">
        <v>18</v>
      </c>
    </row>
    <row r="10" spans="1:5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13" t="s">
        <v>10</v>
      </c>
    </row>
    <row r="11" spans="1:5" ht="15" customHeight="1" x14ac:dyDescent="0.25">
      <c r="A11" s="43"/>
      <c r="B11" s="43"/>
      <c r="C11" s="43"/>
      <c r="D11" s="43"/>
      <c r="E11" s="14" t="s">
        <v>19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5" ht="15.75" x14ac:dyDescent="0.25">
      <c r="A50" s="47" t="s">
        <v>0</v>
      </c>
      <c r="B50" s="47"/>
      <c r="C50" s="47"/>
      <c r="D50" s="47"/>
      <c r="E50" s="47"/>
    </row>
    <row r="51" spans="1:5" ht="15.75" x14ac:dyDescent="0.25">
      <c r="A51" s="47" t="s">
        <v>1</v>
      </c>
      <c r="B51" s="47"/>
      <c r="C51" s="47"/>
      <c r="D51" s="47"/>
      <c r="E51" s="47"/>
    </row>
    <row r="52" spans="1:5" ht="15.75" x14ac:dyDescent="0.25">
      <c r="A52" s="48" t="s">
        <v>11</v>
      </c>
      <c r="B52" s="48"/>
      <c r="C52" s="48"/>
      <c r="D52" s="48"/>
      <c r="E52" s="48"/>
    </row>
    <row r="53" spans="1:5" ht="15.75" x14ac:dyDescent="0.25">
      <c r="A53" s="48" t="s">
        <v>2</v>
      </c>
      <c r="B53" s="48"/>
      <c r="C53" s="48"/>
      <c r="D53" s="48"/>
      <c r="E53" s="48"/>
    </row>
    <row r="54" spans="1:5" ht="15.75" x14ac:dyDescent="0.25">
      <c r="A54" s="1" t="s">
        <v>3</v>
      </c>
    </row>
    <row r="55" spans="1:5" x14ac:dyDescent="0.25">
      <c r="A55" s="46" t="s">
        <v>5</v>
      </c>
      <c r="B55" s="46"/>
      <c r="C55" s="11" t="s">
        <v>17</v>
      </c>
    </row>
    <row r="56" spans="1:5" x14ac:dyDescent="0.25">
      <c r="A56" s="2" t="s">
        <v>4</v>
      </c>
    </row>
    <row r="57" spans="1:5" x14ac:dyDescent="0.25">
      <c r="A57" s="46" t="s">
        <v>34</v>
      </c>
      <c r="B57" s="46"/>
      <c r="C57" s="11" t="s">
        <v>18</v>
      </c>
    </row>
    <row r="59" spans="1:5" ht="31.5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13" t="s">
        <v>10</v>
      </c>
    </row>
    <row r="60" spans="1:5" ht="15" customHeight="1" x14ac:dyDescent="0.25">
      <c r="A60" s="43"/>
      <c r="B60" s="43"/>
      <c r="C60" s="43"/>
      <c r="D60" s="43"/>
      <c r="E60" s="14" t="s">
        <v>19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2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2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2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2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39</v>
      </c>
    </row>
    <row r="95" spans="1:5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17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18</v>
      </c>
    </row>
    <row r="108" spans="1:6" ht="31.5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13" t="s">
        <v>10</v>
      </c>
    </row>
    <row r="109" spans="1:6" ht="15" customHeight="1" x14ac:dyDescent="0.25">
      <c r="A109" s="43"/>
      <c r="B109" s="43"/>
      <c r="C109" s="43"/>
      <c r="D109" s="43"/>
      <c r="E109" s="14" t="s">
        <v>19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2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2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3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2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39</v>
      </c>
    </row>
    <row r="144" spans="1:5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17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18</v>
      </c>
    </row>
    <row r="157" spans="1:6" ht="31.5" x14ac:dyDescent="0.25">
      <c r="A157" s="43" t="s">
        <v>6</v>
      </c>
      <c r="B157" s="43" t="s">
        <v>7</v>
      </c>
      <c r="C157" s="43" t="s">
        <v>8</v>
      </c>
      <c r="D157" s="43" t="s">
        <v>9</v>
      </c>
      <c r="E157" s="13" t="s">
        <v>10</v>
      </c>
    </row>
    <row r="158" spans="1:6" ht="15" customHeight="1" x14ac:dyDescent="0.25">
      <c r="A158" s="43"/>
      <c r="B158" s="43"/>
      <c r="C158" s="43"/>
      <c r="D158" s="43"/>
      <c r="E158" s="14" t="s">
        <v>19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2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2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2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17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18</v>
      </c>
    </row>
    <row r="206" spans="1:6" ht="31.5" x14ac:dyDescent="0.25">
      <c r="A206" s="43" t="s">
        <v>6</v>
      </c>
      <c r="B206" s="43" t="s">
        <v>7</v>
      </c>
      <c r="C206" s="43" t="s">
        <v>8</v>
      </c>
      <c r="D206" s="43" t="s">
        <v>9</v>
      </c>
      <c r="E206" s="13" t="s">
        <v>10</v>
      </c>
    </row>
    <row r="207" spans="1:6" ht="15" customHeight="1" x14ac:dyDescent="0.25">
      <c r="A207" s="43"/>
      <c r="B207" s="43"/>
      <c r="C207" s="43"/>
      <c r="D207" s="43"/>
      <c r="E207" s="14" t="s">
        <v>19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2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2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2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17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18</v>
      </c>
    </row>
    <row r="255" spans="1:6" ht="31.5" x14ac:dyDescent="0.25">
      <c r="A255" s="43" t="s">
        <v>6</v>
      </c>
      <c r="B255" s="43" t="s">
        <v>7</v>
      </c>
      <c r="C255" s="43" t="s">
        <v>8</v>
      </c>
      <c r="D255" s="43" t="s">
        <v>9</v>
      </c>
      <c r="E255" s="13" t="s">
        <v>10</v>
      </c>
    </row>
    <row r="256" spans="1:6" ht="15" customHeight="1" x14ac:dyDescent="0.25">
      <c r="A256" s="43"/>
      <c r="B256" s="43"/>
      <c r="C256" s="43"/>
      <c r="D256" s="43"/>
      <c r="E256" s="14" t="s">
        <v>19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</row>
    <row r="286" spans="1:5" x14ac:dyDescent="0.25">
      <c r="A286" s="3" t="s">
        <v>40</v>
      </c>
    </row>
    <row r="287" spans="1:5" x14ac:dyDescent="0.25">
      <c r="A287" s="3" t="s">
        <v>39</v>
      </c>
    </row>
    <row r="288" spans="1:5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  <mergeCell ref="A195:F195"/>
    <mergeCell ref="A197:E197"/>
    <mergeCell ref="A198:E198"/>
    <mergeCell ref="A199:E199"/>
    <mergeCell ref="A202:B202"/>
    <mergeCell ref="A149:E149"/>
    <mergeCell ref="A153:B153"/>
    <mergeCell ref="A100:E100"/>
    <mergeCell ref="A59:A60"/>
    <mergeCell ref="B59:B60"/>
    <mergeCell ref="C59:C60"/>
    <mergeCell ref="D59:D60"/>
    <mergeCell ref="A97:F97"/>
    <mergeCell ref="A108:A109"/>
    <mergeCell ref="B108:B109"/>
    <mergeCell ref="C108:C109"/>
    <mergeCell ref="D108:D109"/>
    <mergeCell ref="A146:F146"/>
    <mergeCell ref="A148:E148"/>
    <mergeCell ref="A101:E101"/>
    <mergeCell ref="A102:E102"/>
    <mergeCell ref="A157:A158"/>
    <mergeCell ref="B157:B158"/>
    <mergeCell ref="C157:C158"/>
    <mergeCell ref="D157:D158"/>
    <mergeCell ref="A150:E150"/>
    <mergeCell ref="A151:E151"/>
    <mergeCell ref="A155:B155"/>
    <mergeCell ref="A206:A207"/>
    <mergeCell ref="B206:B207"/>
    <mergeCell ref="C206:C207"/>
    <mergeCell ref="D206:D207"/>
    <mergeCell ref="A200:E200"/>
    <mergeCell ref="A204:B204"/>
    <mergeCell ref="A104:B104"/>
    <mergeCell ref="A106:B106"/>
    <mergeCell ref="A51:E51"/>
    <mergeCell ref="A52:E52"/>
    <mergeCell ref="A53:E53"/>
    <mergeCell ref="A55:B55"/>
    <mergeCell ref="A57:B57"/>
    <mergeCell ref="A99:E99"/>
    <mergeCell ref="A50:E50"/>
    <mergeCell ref="A1:E1"/>
    <mergeCell ref="A2:E2"/>
    <mergeCell ref="A3:E3"/>
    <mergeCell ref="A4:E4"/>
    <mergeCell ref="A6:B6"/>
    <mergeCell ref="A8:B8"/>
    <mergeCell ref="A10:A11"/>
    <mergeCell ref="B10:B11"/>
    <mergeCell ref="C10:C11"/>
    <mergeCell ref="D10:D11"/>
    <mergeCell ref="A48:F48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31" workbookViewId="0">
      <selection activeCell="C41" sqref="C41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11" t="s">
        <v>21</v>
      </c>
    </row>
    <row r="7" spans="1:5" x14ac:dyDescent="0.25">
      <c r="A7" s="2" t="s">
        <v>4</v>
      </c>
    </row>
    <row r="8" spans="1:5" x14ac:dyDescent="0.25">
      <c r="A8" s="46" t="s">
        <v>34</v>
      </c>
      <c r="B8" s="46"/>
      <c r="C8" s="11" t="s">
        <v>22</v>
      </c>
    </row>
    <row r="10" spans="1:5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13" t="s">
        <v>10</v>
      </c>
    </row>
    <row r="11" spans="1:5" ht="15" customHeight="1" x14ac:dyDescent="0.25">
      <c r="A11" s="43"/>
      <c r="B11" s="43"/>
      <c r="C11" s="43"/>
      <c r="D11" s="43"/>
      <c r="E11" s="14" t="s">
        <v>23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5" ht="15.75" x14ac:dyDescent="0.25">
      <c r="A50" s="47" t="s">
        <v>0</v>
      </c>
      <c r="B50" s="47"/>
      <c r="C50" s="47"/>
      <c r="D50" s="47"/>
      <c r="E50" s="47"/>
    </row>
    <row r="51" spans="1:5" ht="15.75" x14ac:dyDescent="0.25">
      <c r="A51" s="47" t="s">
        <v>1</v>
      </c>
      <c r="B51" s="47"/>
      <c r="C51" s="47"/>
      <c r="D51" s="47"/>
      <c r="E51" s="47"/>
    </row>
    <row r="52" spans="1:5" ht="15.75" x14ac:dyDescent="0.25">
      <c r="A52" s="48" t="s">
        <v>11</v>
      </c>
      <c r="B52" s="48"/>
      <c r="C52" s="48"/>
      <c r="D52" s="48"/>
      <c r="E52" s="48"/>
    </row>
    <row r="53" spans="1:5" ht="15.75" x14ac:dyDescent="0.25">
      <c r="A53" s="48" t="s">
        <v>2</v>
      </c>
      <c r="B53" s="48"/>
      <c r="C53" s="48"/>
      <c r="D53" s="48"/>
      <c r="E53" s="48"/>
    </row>
    <row r="54" spans="1:5" ht="15.75" x14ac:dyDescent="0.25">
      <c r="A54" s="1" t="s">
        <v>3</v>
      </c>
    </row>
    <row r="55" spans="1:5" x14ac:dyDescent="0.25">
      <c r="A55" s="46" t="s">
        <v>5</v>
      </c>
      <c r="B55" s="46"/>
      <c r="C55" s="11" t="s">
        <v>21</v>
      </c>
    </row>
    <row r="56" spans="1:5" x14ac:dyDescent="0.25">
      <c r="A56" s="2" t="s">
        <v>4</v>
      </c>
    </row>
    <row r="57" spans="1:5" x14ac:dyDescent="0.25">
      <c r="A57" s="46" t="s">
        <v>34</v>
      </c>
      <c r="B57" s="46"/>
      <c r="C57" s="11" t="s">
        <v>22</v>
      </c>
    </row>
    <row r="59" spans="1:5" ht="31.5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13" t="s">
        <v>10</v>
      </c>
    </row>
    <row r="60" spans="1:5" ht="15" customHeight="1" x14ac:dyDescent="0.25">
      <c r="A60" s="43"/>
      <c r="B60" s="43"/>
      <c r="C60" s="43"/>
      <c r="D60" s="43"/>
      <c r="E60" s="14" t="s">
        <v>23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2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2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2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2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39</v>
      </c>
    </row>
    <row r="95" spans="1:5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21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22</v>
      </c>
    </row>
    <row r="108" spans="1:6" ht="31.5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13" t="s">
        <v>10</v>
      </c>
    </row>
    <row r="109" spans="1:6" ht="15" customHeight="1" x14ac:dyDescent="0.25">
      <c r="A109" s="43"/>
      <c r="B109" s="43"/>
      <c r="C109" s="43"/>
      <c r="D109" s="43"/>
      <c r="E109" s="14" t="s">
        <v>23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2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2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3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2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39</v>
      </c>
    </row>
    <row r="144" spans="1:5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21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22</v>
      </c>
    </row>
    <row r="157" spans="1:6" ht="31.5" x14ac:dyDescent="0.25">
      <c r="A157" s="43" t="s">
        <v>6</v>
      </c>
      <c r="B157" s="43" t="s">
        <v>7</v>
      </c>
      <c r="C157" s="43" t="s">
        <v>8</v>
      </c>
      <c r="D157" s="43" t="s">
        <v>9</v>
      </c>
      <c r="E157" s="13" t="s">
        <v>10</v>
      </c>
    </row>
    <row r="158" spans="1:6" ht="15" customHeight="1" x14ac:dyDescent="0.25">
      <c r="A158" s="43"/>
      <c r="B158" s="43"/>
      <c r="C158" s="43"/>
      <c r="D158" s="43"/>
      <c r="E158" s="14" t="s">
        <v>23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2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2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2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21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22</v>
      </c>
    </row>
    <row r="206" spans="1:6" ht="31.5" x14ac:dyDescent="0.25">
      <c r="A206" s="43" t="s">
        <v>6</v>
      </c>
      <c r="B206" s="43" t="s">
        <v>7</v>
      </c>
      <c r="C206" s="43" t="s">
        <v>8</v>
      </c>
      <c r="D206" s="43" t="s">
        <v>9</v>
      </c>
      <c r="E206" s="13" t="s">
        <v>10</v>
      </c>
    </row>
    <row r="207" spans="1:6" ht="15" customHeight="1" x14ac:dyDescent="0.25">
      <c r="A207" s="43"/>
      <c r="B207" s="43"/>
      <c r="C207" s="43"/>
      <c r="D207" s="43"/>
      <c r="E207" s="14" t="s">
        <v>23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2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2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2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21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22</v>
      </c>
    </row>
    <row r="255" spans="1:6" ht="31.5" x14ac:dyDescent="0.25">
      <c r="A255" s="43" t="s">
        <v>6</v>
      </c>
      <c r="B255" s="43" t="s">
        <v>7</v>
      </c>
      <c r="C255" s="43" t="s">
        <v>8</v>
      </c>
      <c r="D255" s="43" t="s">
        <v>9</v>
      </c>
      <c r="E255" s="13" t="s">
        <v>10</v>
      </c>
    </row>
    <row r="256" spans="1:6" ht="15" customHeight="1" x14ac:dyDescent="0.25">
      <c r="A256" s="43"/>
      <c r="B256" s="43"/>
      <c r="C256" s="43"/>
      <c r="D256" s="43"/>
      <c r="E256" s="14" t="s">
        <v>23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</row>
    <row r="286" spans="1:5" x14ac:dyDescent="0.25">
      <c r="A286" s="3" t="s">
        <v>40</v>
      </c>
    </row>
    <row r="287" spans="1:5" x14ac:dyDescent="0.25">
      <c r="A287" s="3" t="s">
        <v>39</v>
      </c>
    </row>
    <row r="288" spans="1:5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57:B57"/>
    <mergeCell ref="A50:E50"/>
    <mergeCell ref="A51:E51"/>
    <mergeCell ref="A52:E52"/>
    <mergeCell ref="A53:E53"/>
    <mergeCell ref="A55:B55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10:A11"/>
    <mergeCell ref="B10:B11"/>
    <mergeCell ref="C10:C11"/>
    <mergeCell ref="D10:D11"/>
    <mergeCell ref="A48:F48"/>
  </mergeCells>
  <pageMargins left="0.31496062992125984" right="0.19685039370078741" top="0.74803149606299213" bottom="0.74803149606299213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5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6" width="14" customWidth="1"/>
  </cols>
  <sheetData>
    <row r="1" spans="1:6" ht="15.75" x14ac:dyDescent="0.25">
      <c r="A1" s="47" t="s">
        <v>0</v>
      </c>
      <c r="B1" s="47"/>
      <c r="C1" s="47"/>
      <c r="D1" s="47"/>
      <c r="E1" s="47"/>
    </row>
    <row r="2" spans="1:6" ht="15.75" x14ac:dyDescent="0.25">
      <c r="A2" s="47" t="s">
        <v>1</v>
      </c>
      <c r="B2" s="47"/>
      <c r="C2" s="47"/>
      <c r="D2" s="47"/>
      <c r="E2" s="47"/>
    </row>
    <row r="3" spans="1:6" ht="15.75" x14ac:dyDescent="0.25">
      <c r="A3" s="48" t="s">
        <v>11</v>
      </c>
      <c r="B3" s="48"/>
      <c r="C3" s="48"/>
      <c r="D3" s="48"/>
      <c r="E3" s="48"/>
    </row>
    <row r="4" spans="1:6" ht="15.75" x14ac:dyDescent="0.25">
      <c r="A4" s="48" t="s">
        <v>2</v>
      </c>
      <c r="B4" s="48"/>
      <c r="C4" s="48"/>
      <c r="D4" s="48"/>
      <c r="E4" s="48"/>
    </row>
    <row r="5" spans="1:6" ht="15.75" x14ac:dyDescent="0.25">
      <c r="A5" s="1" t="s">
        <v>3</v>
      </c>
    </row>
    <row r="6" spans="1:6" x14ac:dyDescent="0.25">
      <c r="A6" s="46" t="s">
        <v>5</v>
      </c>
      <c r="B6" s="46"/>
      <c r="C6" s="11" t="s">
        <v>24</v>
      </c>
    </row>
    <row r="7" spans="1:6" x14ac:dyDescent="0.25">
      <c r="A7" s="2" t="s">
        <v>4</v>
      </c>
    </row>
    <row r="8" spans="1:6" x14ac:dyDescent="0.25">
      <c r="A8" s="46" t="s">
        <v>34</v>
      </c>
      <c r="B8" s="46"/>
      <c r="C8" s="11" t="s">
        <v>25</v>
      </c>
    </row>
    <row r="10" spans="1:6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43" t="s">
        <v>10</v>
      </c>
      <c r="F10" s="43"/>
    </row>
    <row r="11" spans="1:6" ht="15" customHeight="1" x14ac:dyDescent="0.25">
      <c r="A11" s="43"/>
      <c r="B11" s="43"/>
      <c r="C11" s="43"/>
      <c r="D11" s="43"/>
      <c r="E11" s="14" t="s">
        <v>35</v>
      </c>
      <c r="F11" s="14" t="s">
        <v>36</v>
      </c>
    </row>
    <row r="12" spans="1:6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  <c r="F12" s="22"/>
    </row>
    <row r="13" spans="1:6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4"/>
      <c r="F13" s="22"/>
    </row>
    <row r="14" spans="1:6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  <c r="F14" s="22"/>
    </row>
    <row r="15" spans="1:6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4"/>
      <c r="F15" s="22"/>
    </row>
    <row r="16" spans="1:6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  <c r="F16" s="22"/>
    </row>
    <row r="17" spans="1:6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4"/>
      <c r="F17" s="22"/>
    </row>
    <row r="18" spans="1:6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  <c r="F18" s="22"/>
    </row>
    <row r="19" spans="1:6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  <c r="F19" s="22"/>
    </row>
    <row r="20" spans="1:6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  <c r="F20" s="22"/>
    </row>
    <row r="21" spans="1:6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  <c r="F21" s="22"/>
    </row>
    <row r="22" spans="1:6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  <c r="F22" s="22"/>
    </row>
    <row r="23" spans="1:6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  <c r="F23" s="22"/>
    </row>
    <row r="24" spans="1:6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  <c r="F24" s="22"/>
    </row>
    <row r="25" spans="1:6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  <c r="F25" s="22"/>
    </row>
    <row r="26" spans="1:6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  <c r="F26" s="22"/>
    </row>
    <row r="27" spans="1:6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  <c r="F27" s="22"/>
    </row>
    <row r="28" spans="1:6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  <c r="F28" s="22"/>
    </row>
    <row r="29" spans="1:6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  <c r="F29" s="22"/>
    </row>
    <row r="30" spans="1:6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  <c r="F30" s="22"/>
    </row>
    <row r="31" spans="1:6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  <c r="F31" s="22"/>
    </row>
    <row r="32" spans="1:6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  <c r="F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  <c r="F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  <c r="F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  <c r="F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  <c r="F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  <c r="F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  <c r="F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  <c r="F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  <c r="F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  <c r="F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6" ht="15.75" x14ac:dyDescent="0.25">
      <c r="A50" s="47" t="s">
        <v>0</v>
      </c>
      <c r="B50" s="47"/>
      <c r="C50" s="47"/>
      <c r="D50" s="47"/>
      <c r="E50" s="47"/>
    </row>
    <row r="51" spans="1:6" ht="15.75" x14ac:dyDescent="0.25">
      <c r="A51" s="47" t="s">
        <v>1</v>
      </c>
      <c r="B51" s="47"/>
      <c r="C51" s="47"/>
      <c r="D51" s="47"/>
      <c r="E51" s="47"/>
    </row>
    <row r="52" spans="1:6" ht="15.75" x14ac:dyDescent="0.25">
      <c r="A52" s="48" t="s">
        <v>11</v>
      </c>
      <c r="B52" s="48"/>
      <c r="C52" s="48"/>
      <c r="D52" s="48"/>
      <c r="E52" s="48"/>
    </row>
    <row r="53" spans="1:6" ht="15.75" x14ac:dyDescent="0.25">
      <c r="A53" s="48" t="s">
        <v>2</v>
      </c>
      <c r="B53" s="48"/>
      <c r="C53" s="48"/>
      <c r="D53" s="48"/>
      <c r="E53" s="48"/>
    </row>
    <row r="54" spans="1:6" ht="15.75" x14ac:dyDescent="0.25">
      <c r="A54" s="1" t="s">
        <v>3</v>
      </c>
    </row>
    <row r="55" spans="1:6" x14ac:dyDescent="0.25">
      <c r="A55" s="46" t="s">
        <v>5</v>
      </c>
      <c r="B55" s="46"/>
      <c r="C55" s="11" t="s">
        <v>24</v>
      </c>
    </row>
    <row r="56" spans="1:6" x14ac:dyDescent="0.25">
      <c r="A56" s="2" t="s">
        <v>4</v>
      </c>
    </row>
    <row r="57" spans="1:6" x14ac:dyDescent="0.25">
      <c r="A57" s="46" t="s">
        <v>34</v>
      </c>
      <c r="B57" s="46"/>
      <c r="C57" s="11" t="s">
        <v>25</v>
      </c>
    </row>
    <row r="59" spans="1:6" ht="30" customHeight="1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43" t="s">
        <v>10</v>
      </c>
      <c r="F59" s="43"/>
    </row>
    <row r="60" spans="1:6" ht="15" customHeight="1" x14ac:dyDescent="0.25">
      <c r="A60" s="43"/>
      <c r="B60" s="43"/>
      <c r="C60" s="43"/>
      <c r="D60" s="43"/>
      <c r="E60" s="14" t="s">
        <v>35</v>
      </c>
      <c r="F60" s="14" t="s">
        <v>36</v>
      </c>
    </row>
    <row r="61" spans="1:6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  <c r="F61" s="22"/>
    </row>
    <row r="62" spans="1:6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4"/>
      <c r="F62" s="22"/>
    </row>
    <row r="63" spans="1:6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  <c r="F63" s="22"/>
    </row>
    <row r="64" spans="1:6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4"/>
      <c r="F64" s="22"/>
    </row>
    <row r="65" spans="1:6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  <c r="F65" s="22"/>
    </row>
    <row r="66" spans="1:6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4"/>
      <c r="F66" s="22"/>
    </row>
    <row r="67" spans="1:6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  <c r="F67" s="22"/>
    </row>
    <row r="68" spans="1:6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  <c r="F68" s="22"/>
    </row>
    <row r="69" spans="1:6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  <c r="F69" s="22"/>
    </row>
    <row r="70" spans="1:6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  <c r="F70" s="22"/>
    </row>
    <row r="71" spans="1:6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  <c r="F71" s="22"/>
    </row>
    <row r="72" spans="1:6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  <c r="F72" s="22"/>
    </row>
    <row r="73" spans="1:6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  <c r="F73" s="22"/>
    </row>
    <row r="74" spans="1:6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  <c r="F74" s="22"/>
    </row>
    <row r="75" spans="1:6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  <c r="F75" s="22"/>
    </row>
    <row r="76" spans="1:6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  <c r="F76" s="22"/>
    </row>
    <row r="77" spans="1:6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  <c r="F77" s="22"/>
    </row>
    <row r="78" spans="1:6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  <c r="F78" s="22"/>
    </row>
    <row r="79" spans="1:6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  <c r="F79" s="22"/>
    </row>
    <row r="80" spans="1:6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  <c r="F80" s="22"/>
    </row>
    <row r="81" spans="1:6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  <c r="F81" s="22"/>
    </row>
    <row r="82" spans="1:6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  <c r="F82" s="22"/>
    </row>
    <row r="83" spans="1:6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  <c r="F83" s="22"/>
    </row>
    <row r="84" spans="1:6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5"/>
      <c r="F84" s="25"/>
    </row>
    <row r="85" spans="1:6" x14ac:dyDescent="0.25">
      <c r="A85" s="6"/>
      <c r="B85" s="7"/>
      <c r="C85" s="15"/>
      <c r="D85" s="15"/>
      <c r="E85" s="19"/>
      <c r="F85" s="19"/>
    </row>
    <row r="86" spans="1:6" x14ac:dyDescent="0.25">
      <c r="A86" s="6"/>
      <c r="B86" s="7"/>
      <c r="C86" s="15"/>
      <c r="D86" s="15"/>
      <c r="E86" s="7"/>
      <c r="F86" s="7"/>
    </row>
    <row r="87" spans="1:6" x14ac:dyDescent="0.25">
      <c r="A87" s="6"/>
      <c r="B87" s="7"/>
      <c r="C87" s="15"/>
      <c r="D87" s="15"/>
      <c r="E87" s="7"/>
      <c r="F87" s="7"/>
    </row>
    <row r="88" spans="1:6" x14ac:dyDescent="0.25">
      <c r="A88" s="6"/>
      <c r="B88" s="7"/>
      <c r="C88" s="15"/>
      <c r="D88" s="15"/>
      <c r="E88" s="7"/>
      <c r="F88" s="7"/>
    </row>
    <row r="89" spans="1:6" x14ac:dyDescent="0.25">
      <c r="A89" s="6"/>
      <c r="B89" s="7"/>
      <c r="C89" s="15"/>
      <c r="D89" s="15"/>
      <c r="E89" s="7"/>
      <c r="F89" s="7"/>
    </row>
    <row r="90" spans="1:6" x14ac:dyDescent="0.25">
      <c r="A90" s="6"/>
      <c r="B90" s="7"/>
      <c r="C90" s="15"/>
      <c r="D90" s="15"/>
      <c r="E90" s="7"/>
      <c r="F90" s="7"/>
    </row>
    <row r="91" spans="1:6" x14ac:dyDescent="0.25">
      <c r="A91" s="6"/>
      <c r="B91" s="7"/>
      <c r="C91" s="15"/>
      <c r="D91" s="15"/>
      <c r="E91" s="7"/>
    </row>
    <row r="92" spans="1:6" x14ac:dyDescent="0.25">
      <c r="A92" s="6"/>
      <c r="B92" s="7"/>
      <c r="C92" s="15"/>
      <c r="D92" s="15"/>
      <c r="E92" s="7"/>
    </row>
    <row r="93" spans="1:6" x14ac:dyDescent="0.25">
      <c r="A93" s="3" t="s">
        <v>40</v>
      </c>
    </row>
    <row r="94" spans="1:6" x14ac:dyDescent="0.25">
      <c r="A94" s="3" t="s">
        <v>39</v>
      </c>
    </row>
    <row r="95" spans="1:6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24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25</v>
      </c>
    </row>
    <row r="108" spans="1:6" ht="30" customHeight="1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43" t="s">
        <v>10</v>
      </c>
      <c r="F108" s="43"/>
    </row>
    <row r="109" spans="1:6" ht="15" customHeight="1" x14ac:dyDescent="0.25">
      <c r="A109" s="43"/>
      <c r="B109" s="43"/>
      <c r="C109" s="43"/>
      <c r="D109" s="43"/>
      <c r="E109" s="14" t="s">
        <v>35</v>
      </c>
      <c r="F109" s="14" t="s">
        <v>36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  <c r="F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4"/>
      <c r="F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  <c r="F112" s="22"/>
    </row>
    <row r="113" spans="1:6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4"/>
      <c r="F113" s="22"/>
    </row>
    <row r="114" spans="1:6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  <c r="F114" s="22"/>
    </row>
    <row r="115" spans="1:6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4"/>
      <c r="F115" s="22"/>
    </row>
    <row r="116" spans="1:6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  <c r="F116" s="22"/>
    </row>
    <row r="117" spans="1:6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  <c r="F117" s="22"/>
    </row>
    <row r="118" spans="1:6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  <c r="F118" s="22"/>
    </row>
    <row r="119" spans="1:6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  <c r="F119" s="22"/>
    </row>
    <row r="120" spans="1:6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  <c r="F120" s="22"/>
    </row>
    <row r="121" spans="1:6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  <c r="F121" s="22"/>
    </row>
    <row r="122" spans="1:6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  <c r="F122" s="22"/>
    </row>
    <row r="123" spans="1:6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  <c r="F123" s="22"/>
    </row>
    <row r="124" spans="1:6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  <c r="F124" s="22"/>
    </row>
    <row r="125" spans="1:6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  <c r="F125" s="22"/>
    </row>
    <row r="126" spans="1:6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  <c r="F126" s="22"/>
    </row>
    <row r="127" spans="1:6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  <c r="F127" s="22"/>
    </row>
    <row r="128" spans="1:6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  <c r="F128" s="22"/>
    </row>
    <row r="129" spans="1:6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  <c r="F129" s="22"/>
    </row>
    <row r="130" spans="1:6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  <c r="F130" s="22"/>
    </row>
    <row r="131" spans="1:6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  <c r="F131" s="22"/>
    </row>
    <row r="132" spans="1:6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  <c r="F132" s="22"/>
    </row>
    <row r="133" spans="1:6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2"/>
      <c r="F133" s="22"/>
    </row>
    <row r="134" spans="1:6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  <c r="F134" s="22"/>
    </row>
    <row r="135" spans="1:6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5"/>
      <c r="F135" s="25"/>
    </row>
    <row r="136" spans="1:6" x14ac:dyDescent="0.25">
      <c r="A136" s="6"/>
      <c r="B136" s="7"/>
      <c r="C136" s="15"/>
      <c r="D136" s="15"/>
      <c r="E136" s="19"/>
      <c r="F136" s="19"/>
    </row>
    <row r="137" spans="1:6" x14ac:dyDescent="0.25">
      <c r="A137" s="6"/>
      <c r="B137" s="7"/>
      <c r="C137" s="15"/>
      <c r="D137" s="15"/>
      <c r="E137" s="7"/>
      <c r="F137" s="7"/>
    </row>
    <row r="138" spans="1:6" x14ac:dyDescent="0.25">
      <c r="A138" s="6"/>
      <c r="B138" s="7"/>
      <c r="C138" s="15"/>
      <c r="D138" s="15"/>
      <c r="E138" s="7"/>
      <c r="F138" s="7"/>
    </row>
    <row r="139" spans="1:6" x14ac:dyDescent="0.25">
      <c r="A139" s="6"/>
      <c r="B139" s="7"/>
      <c r="C139" s="15"/>
      <c r="D139" s="15"/>
      <c r="E139" s="7"/>
      <c r="F139" s="7"/>
    </row>
    <row r="140" spans="1:6" x14ac:dyDescent="0.25">
      <c r="A140" s="6"/>
      <c r="B140" s="7"/>
      <c r="C140" s="15"/>
      <c r="D140" s="15"/>
      <c r="E140" s="7"/>
    </row>
    <row r="141" spans="1:6" x14ac:dyDescent="0.25">
      <c r="A141" s="6"/>
      <c r="B141" s="7"/>
      <c r="C141" s="15"/>
      <c r="D141" s="15"/>
      <c r="E141" s="7"/>
    </row>
    <row r="142" spans="1:6" x14ac:dyDescent="0.25">
      <c r="A142" s="3" t="s">
        <v>40</v>
      </c>
    </row>
    <row r="143" spans="1:6" x14ac:dyDescent="0.25">
      <c r="A143" s="3" t="s">
        <v>39</v>
      </c>
    </row>
    <row r="144" spans="1:6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24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25</v>
      </c>
    </row>
    <row r="157" spans="1:6" ht="31.5" customHeight="1" x14ac:dyDescent="0.25">
      <c r="A157" s="43" t="s">
        <v>6</v>
      </c>
      <c r="B157" s="43" t="s">
        <v>7</v>
      </c>
      <c r="C157" s="43" t="s">
        <v>8</v>
      </c>
      <c r="D157" s="43" t="s">
        <v>9</v>
      </c>
      <c r="E157" s="43" t="s">
        <v>10</v>
      </c>
      <c r="F157" s="43"/>
    </row>
    <row r="158" spans="1:6" ht="15" customHeight="1" x14ac:dyDescent="0.25">
      <c r="A158" s="43"/>
      <c r="B158" s="43"/>
      <c r="C158" s="43"/>
      <c r="D158" s="43"/>
      <c r="E158" s="14" t="s">
        <v>35</v>
      </c>
      <c r="F158" s="14" t="s">
        <v>36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  <c r="F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4"/>
      <c r="F160" s="22"/>
    </row>
    <row r="161" spans="1:6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  <c r="F161" s="22"/>
    </row>
    <row r="162" spans="1:6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4"/>
      <c r="F162" s="22"/>
    </row>
    <row r="163" spans="1:6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  <c r="F163" s="22"/>
    </row>
    <row r="164" spans="1:6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4"/>
      <c r="F164" s="22"/>
    </row>
    <row r="165" spans="1:6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  <c r="F165" s="22"/>
    </row>
    <row r="166" spans="1:6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  <c r="F166" s="22"/>
    </row>
    <row r="167" spans="1:6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  <c r="F167" s="22"/>
    </row>
    <row r="168" spans="1:6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  <c r="F168" s="22"/>
    </row>
    <row r="169" spans="1:6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  <c r="F169" s="22"/>
    </row>
    <row r="170" spans="1:6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  <c r="F170" s="22"/>
    </row>
    <row r="171" spans="1:6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  <c r="F171" s="22"/>
    </row>
    <row r="172" spans="1:6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  <c r="F172" s="22"/>
    </row>
    <row r="173" spans="1:6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  <c r="F173" s="22"/>
    </row>
    <row r="174" spans="1:6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  <c r="F174" s="22"/>
    </row>
    <row r="175" spans="1:6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  <c r="F175" s="22"/>
    </row>
    <row r="176" spans="1:6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  <c r="F176" s="22"/>
    </row>
    <row r="177" spans="1:6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  <c r="F177" s="22"/>
    </row>
    <row r="178" spans="1:6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  <c r="F178" s="22"/>
    </row>
    <row r="179" spans="1:6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  <c r="F179" s="22"/>
    </row>
    <row r="180" spans="1:6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  <c r="F180" s="22"/>
    </row>
    <row r="181" spans="1:6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  <c r="F181" s="22"/>
    </row>
    <row r="182" spans="1:6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  <c r="F182" s="22"/>
    </row>
    <row r="183" spans="1:6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  <c r="F183" s="22"/>
    </row>
    <row r="184" spans="1:6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  <c r="F184" s="22"/>
    </row>
    <row r="185" spans="1:6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  <c r="F185" s="22"/>
    </row>
    <row r="186" spans="1:6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  <c r="F186" s="22"/>
    </row>
    <row r="187" spans="1:6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  <c r="F187" s="22"/>
    </row>
    <row r="188" spans="1:6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  <c r="F188" s="22"/>
    </row>
    <row r="189" spans="1:6" x14ac:dyDescent="0.25">
      <c r="A189" s="6"/>
      <c r="B189" s="7"/>
      <c r="C189" s="15"/>
      <c r="D189" s="15"/>
      <c r="E189" s="7"/>
    </row>
    <row r="190" spans="1:6" x14ac:dyDescent="0.25">
      <c r="A190" s="6"/>
      <c r="B190" s="7"/>
      <c r="C190" s="15"/>
      <c r="D190" s="15"/>
      <c r="E190" s="7"/>
    </row>
    <row r="191" spans="1:6" x14ac:dyDescent="0.25">
      <c r="A191" s="3" t="s">
        <v>40</v>
      </c>
    </row>
    <row r="192" spans="1:6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24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25</v>
      </c>
    </row>
    <row r="206" spans="1:6" ht="30" customHeight="1" x14ac:dyDescent="0.25">
      <c r="A206" s="43" t="s">
        <v>6</v>
      </c>
      <c r="B206" s="43" t="s">
        <v>7</v>
      </c>
      <c r="C206" s="43" t="s">
        <v>8</v>
      </c>
      <c r="D206" s="43" t="s">
        <v>9</v>
      </c>
      <c r="E206" s="43" t="s">
        <v>10</v>
      </c>
      <c r="F206" s="43"/>
    </row>
    <row r="207" spans="1:6" ht="15" customHeight="1" x14ac:dyDescent="0.25">
      <c r="A207" s="43"/>
      <c r="B207" s="43"/>
      <c r="C207" s="43"/>
      <c r="D207" s="43"/>
      <c r="E207" s="14" t="s">
        <v>35</v>
      </c>
      <c r="F207" s="14" t="s">
        <v>36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  <c r="F208" s="22"/>
    </row>
    <row r="209" spans="1:6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4"/>
      <c r="F209" s="22"/>
    </row>
    <row r="210" spans="1:6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  <c r="F210" s="22"/>
    </row>
    <row r="211" spans="1:6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4"/>
      <c r="F211" s="22"/>
    </row>
    <row r="212" spans="1:6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  <c r="F212" s="22"/>
    </row>
    <row r="213" spans="1:6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4"/>
      <c r="F213" s="22"/>
    </row>
    <row r="214" spans="1:6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  <c r="F214" s="22"/>
    </row>
    <row r="215" spans="1:6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  <c r="F215" s="22"/>
    </row>
    <row r="216" spans="1:6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  <c r="F216" s="22"/>
    </row>
    <row r="217" spans="1:6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  <c r="F217" s="22"/>
    </row>
    <row r="218" spans="1:6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  <c r="F218" s="22"/>
    </row>
    <row r="219" spans="1:6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  <c r="F219" s="22"/>
    </row>
    <row r="220" spans="1:6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  <c r="F220" s="22"/>
    </row>
    <row r="221" spans="1:6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  <c r="F221" s="22"/>
    </row>
    <row r="222" spans="1:6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  <c r="F222" s="22"/>
    </row>
    <row r="223" spans="1:6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  <c r="F223" s="22"/>
    </row>
    <row r="224" spans="1:6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  <c r="F224" s="22"/>
    </row>
    <row r="225" spans="1:6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  <c r="F225" s="22"/>
    </row>
    <row r="226" spans="1:6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  <c r="F226" s="22"/>
    </row>
    <row r="227" spans="1:6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  <c r="F227" s="22"/>
    </row>
    <row r="228" spans="1:6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  <c r="F228" s="22"/>
    </row>
    <row r="229" spans="1:6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  <c r="F229" s="22"/>
    </row>
    <row r="230" spans="1:6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  <c r="F230" s="22"/>
    </row>
    <row r="231" spans="1:6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  <c r="F231" s="22"/>
    </row>
    <row r="232" spans="1:6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  <c r="F232" s="22"/>
    </row>
    <row r="233" spans="1:6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  <c r="F233" s="22"/>
    </row>
    <row r="234" spans="1:6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  <c r="F234" s="22"/>
    </row>
    <row r="235" spans="1:6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  <c r="F235" s="22"/>
    </row>
    <row r="236" spans="1:6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  <c r="F236" s="22"/>
    </row>
    <row r="237" spans="1:6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  <c r="F237" s="22"/>
    </row>
    <row r="238" spans="1:6" x14ac:dyDescent="0.25">
      <c r="A238" s="6"/>
      <c r="B238" s="7"/>
      <c r="C238" s="15"/>
      <c r="D238" s="15"/>
      <c r="E238" s="7"/>
    </row>
    <row r="239" spans="1:6" x14ac:dyDescent="0.25">
      <c r="A239" s="6"/>
      <c r="B239" s="7"/>
      <c r="C239" s="15"/>
      <c r="D239" s="15"/>
      <c r="E239" s="7"/>
    </row>
    <row r="240" spans="1:6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24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25</v>
      </c>
    </row>
    <row r="255" spans="1:6" ht="30.75" customHeight="1" x14ac:dyDescent="0.25">
      <c r="A255" s="43" t="s">
        <v>6</v>
      </c>
      <c r="B255" s="43" t="s">
        <v>7</v>
      </c>
      <c r="C255" s="43" t="s">
        <v>8</v>
      </c>
      <c r="D255" s="43" t="s">
        <v>9</v>
      </c>
      <c r="E255" s="43" t="s">
        <v>10</v>
      </c>
      <c r="F255" s="43"/>
    </row>
    <row r="256" spans="1:6" ht="15" customHeight="1" x14ac:dyDescent="0.25">
      <c r="A256" s="43"/>
      <c r="B256" s="43"/>
      <c r="C256" s="43"/>
      <c r="D256" s="43"/>
      <c r="E256" s="14" t="s">
        <v>35</v>
      </c>
      <c r="F256" s="14" t="s">
        <v>36</v>
      </c>
    </row>
    <row r="257" spans="1:6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  <c r="F257" s="22"/>
    </row>
    <row r="258" spans="1:6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  <c r="F258" s="22"/>
    </row>
    <row r="259" spans="1:6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  <c r="F259" s="22"/>
    </row>
    <row r="260" spans="1:6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  <c r="F260" s="22"/>
    </row>
    <row r="261" spans="1:6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  <c r="F261" s="22"/>
    </row>
    <row r="262" spans="1:6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  <c r="F262" s="22"/>
    </row>
    <row r="263" spans="1:6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  <c r="F263" s="22"/>
    </row>
    <row r="264" spans="1:6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  <c r="F264" s="22"/>
    </row>
    <row r="265" spans="1:6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  <c r="F265" s="22"/>
    </row>
    <row r="266" spans="1:6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  <c r="F266" s="22"/>
    </row>
    <row r="267" spans="1:6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  <c r="F267" s="22"/>
    </row>
    <row r="268" spans="1:6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  <c r="F268" s="22"/>
    </row>
    <row r="269" spans="1:6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  <c r="F269" s="22"/>
    </row>
    <row r="270" spans="1:6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  <c r="F270" s="22"/>
    </row>
    <row r="271" spans="1:6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  <c r="F271" s="22"/>
    </row>
    <row r="272" spans="1:6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  <c r="F272" s="22"/>
    </row>
    <row r="273" spans="1:6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  <c r="F273" s="22"/>
    </row>
    <row r="274" spans="1:6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  <c r="F274" s="22"/>
    </row>
    <row r="275" spans="1:6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  <c r="F275" s="22"/>
    </row>
    <row r="276" spans="1:6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  <c r="F276" s="22"/>
    </row>
    <row r="277" spans="1:6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  <c r="F277" s="22"/>
    </row>
    <row r="278" spans="1:6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  <c r="F278" s="22"/>
    </row>
    <row r="279" spans="1:6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  <c r="F279" s="22"/>
    </row>
    <row r="280" spans="1:6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  <c r="F280" s="22"/>
    </row>
    <row r="281" spans="1:6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  <c r="F281" s="22"/>
    </row>
    <row r="282" spans="1:6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  <c r="F282" s="22"/>
    </row>
    <row r="283" spans="1:6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  <c r="F283" s="22"/>
    </row>
    <row r="284" spans="1:6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  <c r="F284" s="22"/>
    </row>
    <row r="286" spans="1:6" x14ac:dyDescent="0.25">
      <c r="A286" s="3" t="s">
        <v>40</v>
      </c>
    </row>
    <row r="287" spans="1:6" x14ac:dyDescent="0.25">
      <c r="A287" s="3" t="s">
        <v>39</v>
      </c>
    </row>
    <row r="288" spans="1:6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72">
    <mergeCell ref="A290:F290"/>
    <mergeCell ref="A244:F244"/>
    <mergeCell ref="A246:E246"/>
    <mergeCell ref="A247:E247"/>
    <mergeCell ref="A248:E248"/>
    <mergeCell ref="A249:E249"/>
    <mergeCell ref="A251:B251"/>
    <mergeCell ref="E255:F255"/>
    <mergeCell ref="A253:B253"/>
    <mergeCell ref="A255:A256"/>
    <mergeCell ref="B255:B256"/>
    <mergeCell ref="C255:C256"/>
    <mergeCell ref="D255:D25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E206:F206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A146:F146"/>
    <mergeCell ref="D108:D109"/>
    <mergeCell ref="A104:B104"/>
    <mergeCell ref="A52:E52"/>
    <mergeCell ref="A53:E53"/>
    <mergeCell ref="A55:B55"/>
    <mergeCell ref="A57:B57"/>
    <mergeCell ref="A97:F97"/>
    <mergeCell ref="A99:E99"/>
    <mergeCell ref="A100:E100"/>
    <mergeCell ref="A101:E101"/>
    <mergeCell ref="A102:E102"/>
    <mergeCell ref="A1:E1"/>
    <mergeCell ref="A2:E2"/>
    <mergeCell ref="A3:E3"/>
    <mergeCell ref="A4:E4"/>
    <mergeCell ref="A6:B6"/>
    <mergeCell ref="A8:B8"/>
    <mergeCell ref="E10:F10"/>
    <mergeCell ref="E59:F59"/>
    <mergeCell ref="E108:F108"/>
    <mergeCell ref="E157:F157"/>
    <mergeCell ref="A59:A60"/>
    <mergeCell ref="B59:B60"/>
    <mergeCell ref="C59:C60"/>
    <mergeCell ref="D59:D60"/>
    <mergeCell ref="A10:A11"/>
    <mergeCell ref="B10:B11"/>
    <mergeCell ref="C10:C11"/>
    <mergeCell ref="D10:D11"/>
    <mergeCell ref="A48:F48"/>
    <mergeCell ref="A50:E50"/>
    <mergeCell ref="A51:E51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28" workbookViewId="0">
      <selection activeCell="A44" sqref="A44:F4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11" t="s">
        <v>26</v>
      </c>
    </row>
    <row r="7" spans="1:5" x14ac:dyDescent="0.25">
      <c r="A7" s="2" t="s">
        <v>4</v>
      </c>
    </row>
    <row r="8" spans="1:5" x14ac:dyDescent="0.25">
      <c r="A8" s="46" t="s">
        <v>34</v>
      </c>
      <c r="B8" s="46"/>
      <c r="C8" s="11" t="s">
        <v>27</v>
      </c>
    </row>
    <row r="10" spans="1:5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13" t="s">
        <v>10</v>
      </c>
    </row>
    <row r="11" spans="1:5" ht="15" customHeight="1" x14ac:dyDescent="0.25">
      <c r="A11" s="43"/>
      <c r="B11" s="43"/>
      <c r="C11" s="43"/>
      <c r="D11" s="43"/>
      <c r="E11" s="14" t="s">
        <v>28</v>
      </c>
    </row>
    <row r="12" spans="1:5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</row>
    <row r="13" spans="1:5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</row>
    <row r="14" spans="1:5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</row>
    <row r="15" spans="1:5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</row>
    <row r="16" spans="1:5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</row>
    <row r="17" spans="1:5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</row>
    <row r="18" spans="1:5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</row>
    <row r="19" spans="1:5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</row>
    <row r="20" spans="1:5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</row>
    <row r="21" spans="1:5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</row>
    <row r="22" spans="1:5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</row>
    <row r="23" spans="1:5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</row>
    <row r="24" spans="1:5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</row>
    <row r="25" spans="1:5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</row>
    <row r="26" spans="1:5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</row>
    <row r="27" spans="1:5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</row>
    <row r="28" spans="1:5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</row>
    <row r="29" spans="1:5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</row>
    <row r="30" spans="1:5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</row>
    <row r="31" spans="1:5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</row>
    <row r="32" spans="1:5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5" ht="15.75" x14ac:dyDescent="0.25">
      <c r="A50" s="47" t="s">
        <v>0</v>
      </c>
      <c r="B50" s="47"/>
      <c r="C50" s="47"/>
      <c r="D50" s="47"/>
      <c r="E50" s="47"/>
    </row>
    <row r="51" spans="1:5" ht="15.75" x14ac:dyDescent="0.25">
      <c r="A51" s="47" t="s">
        <v>1</v>
      </c>
      <c r="B51" s="47"/>
      <c r="C51" s="47"/>
      <c r="D51" s="47"/>
      <c r="E51" s="47"/>
    </row>
    <row r="52" spans="1:5" ht="15.75" x14ac:dyDescent="0.25">
      <c r="A52" s="48" t="s">
        <v>11</v>
      </c>
      <c r="B52" s="48"/>
      <c r="C52" s="48"/>
      <c r="D52" s="48"/>
      <c r="E52" s="48"/>
    </row>
    <row r="53" spans="1:5" ht="15.75" x14ac:dyDescent="0.25">
      <c r="A53" s="48" t="s">
        <v>2</v>
      </c>
      <c r="B53" s="48"/>
      <c r="C53" s="48"/>
      <c r="D53" s="48"/>
      <c r="E53" s="48"/>
    </row>
    <row r="54" spans="1:5" ht="15.75" x14ac:dyDescent="0.25">
      <c r="A54" s="1" t="s">
        <v>3</v>
      </c>
    </row>
    <row r="55" spans="1:5" x14ac:dyDescent="0.25">
      <c r="A55" s="46" t="s">
        <v>5</v>
      </c>
      <c r="B55" s="46"/>
      <c r="C55" s="11" t="s">
        <v>26</v>
      </c>
    </row>
    <row r="56" spans="1:5" x14ac:dyDescent="0.25">
      <c r="A56" s="2" t="s">
        <v>4</v>
      </c>
    </row>
    <row r="57" spans="1:5" x14ac:dyDescent="0.25">
      <c r="A57" s="46" t="s">
        <v>34</v>
      </c>
      <c r="B57" s="46"/>
      <c r="C57" s="11" t="s">
        <v>27</v>
      </c>
    </row>
    <row r="59" spans="1:5" ht="31.5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13" t="s">
        <v>10</v>
      </c>
    </row>
    <row r="60" spans="1:5" ht="15" customHeight="1" x14ac:dyDescent="0.25">
      <c r="A60" s="43"/>
      <c r="B60" s="43"/>
      <c r="C60" s="43"/>
      <c r="D60" s="43"/>
      <c r="E60" s="14" t="s">
        <v>28</v>
      </c>
    </row>
    <row r="61" spans="1:5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</row>
    <row r="62" spans="1:5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2"/>
    </row>
    <row r="63" spans="1:5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</row>
    <row r="64" spans="1:5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2"/>
    </row>
    <row r="65" spans="1:5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</row>
    <row r="66" spans="1:5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2"/>
    </row>
    <row r="67" spans="1:5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</row>
    <row r="68" spans="1:5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</row>
    <row r="69" spans="1:5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</row>
    <row r="70" spans="1:5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</row>
    <row r="71" spans="1:5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</row>
    <row r="72" spans="1:5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</row>
    <row r="73" spans="1:5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</row>
    <row r="74" spans="1:5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</row>
    <row r="75" spans="1:5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</row>
    <row r="76" spans="1:5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</row>
    <row r="77" spans="1:5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</row>
    <row r="78" spans="1:5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</row>
    <row r="79" spans="1:5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</row>
    <row r="80" spans="1:5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</row>
    <row r="81" spans="1:5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</row>
    <row r="82" spans="1:5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</row>
    <row r="83" spans="1:5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</row>
    <row r="84" spans="1:5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2"/>
    </row>
    <row r="85" spans="1:5" x14ac:dyDescent="0.25">
      <c r="A85" s="6"/>
      <c r="B85" s="7"/>
      <c r="C85" s="15"/>
      <c r="D85" s="15"/>
      <c r="E85" s="7"/>
    </row>
    <row r="86" spans="1:5" x14ac:dyDescent="0.25">
      <c r="A86" s="6"/>
      <c r="B86" s="7"/>
      <c r="C86" s="15"/>
      <c r="D86" s="15"/>
      <c r="E86" s="7"/>
    </row>
    <row r="87" spans="1:5" x14ac:dyDescent="0.25">
      <c r="A87" s="6"/>
      <c r="B87" s="7"/>
      <c r="C87" s="15"/>
      <c r="D87" s="15"/>
      <c r="E87" s="7"/>
    </row>
    <row r="88" spans="1:5" x14ac:dyDescent="0.25">
      <c r="A88" s="6"/>
      <c r="B88" s="7"/>
      <c r="C88" s="15"/>
      <c r="D88" s="15"/>
      <c r="E88" s="7"/>
    </row>
    <row r="89" spans="1:5" x14ac:dyDescent="0.25">
      <c r="A89" s="6"/>
      <c r="B89" s="7"/>
      <c r="C89" s="15"/>
      <c r="D89" s="15"/>
      <c r="E89" s="7"/>
    </row>
    <row r="90" spans="1:5" x14ac:dyDescent="0.25">
      <c r="A90" s="6"/>
      <c r="B90" s="7"/>
      <c r="C90" s="15"/>
      <c r="D90" s="15"/>
      <c r="E90" s="7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39</v>
      </c>
    </row>
    <row r="95" spans="1:5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26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27</v>
      </c>
    </row>
    <row r="108" spans="1:6" ht="31.5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13" t="s">
        <v>10</v>
      </c>
    </row>
    <row r="109" spans="1:6" ht="15" customHeight="1" x14ac:dyDescent="0.25">
      <c r="A109" s="43"/>
      <c r="B109" s="43"/>
      <c r="C109" s="43"/>
      <c r="D109" s="43"/>
      <c r="E109" s="14" t="s">
        <v>28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</row>
    <row r="113" spans="1:5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2"/>
    </row>
    <row r="114" spans="1:5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</row>
    <row r="115" spans="1:5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2"/>
    </row>
    <row r="116" spans="1:5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</row>
    <row r="117" spans="1:5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</row>
    <row r="118" spans="1:5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</row>
    <row r="119" spans="1:5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</row>
    <row r="120" spans="1:5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</row>
    <row r="121" spans="1:5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</row>
    <row r="122" spans="1:5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</row>
    <row r="123" spans="1:5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</row>
    <row r="124" spans="1:5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</row>
    <row r="125" spans="1:5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</row>
    <row r="126" spans="1:5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</row>
    <row r="127" spans="1:5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</row>
    <row r="128" spans="1:5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</row>
    <row r="129" spans="1:5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</row>
    <row r="130" spans="1:5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</row>
    <row r="131" spans="1:5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</row>
    <row r="132" spans="1:5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</row>
    <row r="133" spans="1:5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3"/>
    </row>
    <row r="134" spans="1:5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</row>
    <row r="135" spans="1:5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2"/>
    </row>
    <row r="136" spans="1:5" x14ac:dyDescent="0.25">
      <c r="A136" s="6"/>
      <c r="B136" s="7"/>
      <c r="C136" s="15"/>
      <c r="D136" s="15"/>
      <c r="E136" s="7"/>
    </row>
    <row r="137" spans="1:5" x14ac:dyDescent="0.25">
      <c r="A137" s="6"/>
      <c r="B137" s="7"/>
      <c r="C137" s="15"/>
      <c r="D137" s="15"/>
      <c r="E137" s="7"/>
    </row>
    <row r="138" spans="1:5" x14ac:dyDescent="0.25">
      <c r="A138" s="6"/>
      <c r="B138" s="7"/>
      <c r="C138" s="15"/>
      <c r="D138" s="15"/>
      <c r="E138" s="7"/>
    </row>
    <row r="139" spans="1:5" x14ac:dyDescent="0.25">
      <c r="A139" s="6"/>
      <c r="B139" s="7"/>
      <c r="C139" s="15"/>
      <c r="D139" s="15"/>
      <c r="E139" s="7"/>
    </row>
    <row r="140" spans="1:5" x14ac:dyDescent="0.25">
      <c r="A140" s="6"/>
      <c r="B140" s="7"/>
      <c r="C140" s="15"/>
      <c r="D140" s="15"/>
      <c r="E140" s="7"/>
    </row>
    <row r="141" spans="1:5" x14ac:dyDescent="0.25">
      <c r="A141" s="6"/>
      <c r="B141" s="7"/>
      <c r="C141" s="15"/>
      <c r="D141" s="15"/>
      <c r="E141" s="7"/>
    </row>
    <row r="142" spans="1:5" x14ac:dyDescent="0.25">
      <c r="A142" s="3" t="s">
        <v>40</v>
      </c>
    </row>
    <row r="143" spans="1:5" x14ac:dyDescent="0.25">
      <c r="A143" s="3" t="s">
        <v>39</v>
      </c>
    </row>
    <row r="144" spans="1:5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14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12</v>
      </c>
    </row>
    <row r="156" spans="1:6" x14ac:dyDescent="0.25">
      <c r="A156" s="10"/>
      <c r="B156" s="10"/>
      <c r="C156" s="11"/>
    </row>
    <row r="157" spans="1:6" ht="31.5" x14ac:dyDescent="0.25">
      <c r="A157" s="49" t="s">
        <v>6</v>
      </c>
      <c r="B157" s="49" t="s">
        <v>7</v>
      </c>
      <c r="C157" s="49" t="s">
        <v>8</v>
      </c>
      <c r="D157" s="49" t="s">
        <v>9</v>
      </c>
      <c r="E157" s="13" t="s">
        <v>10</v>
      </c>
    </row>
    <row r="158" spans="1:6" ht="15" customHeight="1" x14ac:dyDescent="0.25">
      <c r="A158" s="50"/>
      <c r="B158" s="50"/>
      <c r="C158" s="50"/>
      <c r="D158" s="50"/>
      <c r="E158" s="14" t="s">
        <v>20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2"/>
    </row>
    <row r="161" spans="1:5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2"/>
    </row>
    <row r="162" spans="1:5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2"/>
    </row>
    <row r="163" spans="1:5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</row>
    <row r="164" spans="1:5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2"/>
    </row>
    <row r="165" spans="1:5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</row>
    <row r="166" spans="1:5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</row>
    <row r="167" spans="1:5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</row>
    <row r="168" spans="1:5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</row>
    <row r="169" spans="1:5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</row>
    <row r="170" spans="1:5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</row>
    <row r="171" spans="1:5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</row>
    <row r="172" spans="1:5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</row>
    <row r="173" spans="1:5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</row>
    <row r="174" spans="1:5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</row>
    <row r="175" spans="1:5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</row>
    <row r="176" spans="1:5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</row>
    <row r="177" spans="1:5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</row>
    <row r="178" spans="1:5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</row>
    <row r="179" spans="1:5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</row>
    <row r="180" spans="1:5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</row>
    <row r="181" spans="1:5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</row>
    <row r="182" spans="1:5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</row>
    <row r="183" spans="1:5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</row>
    <row r="184" spans="1:5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</row>
    <row r="185" spans="1:5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</row>
    <row r="186" spans="1:5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</row>
    <row r="187" spans="1:5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</row>
    <row r="188" spans="1:5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</row>
    <row r="189" spans="1:5" x14ac:dyDescent="0.25">
      <c r="A189" s="6"/>
      <c r="B189" s="7"/>
      <c r="C189" s="15"/>
      <c r="D189" s="15"/>
      <c r="E189" s="7"/>
    </row>
    <row r="190" spans="1:5" x14ac:dyDescent="0.25">
      <c r="A190" s="6"/>
      <c r="B190" s="7"/>
      <c r="C190" s="15"/>
      <c r="D190" s="15"/>
      <c r="E190" s="7"/>
    </row>
    <row r="191" spans="1:5" x14ac:dyDescent="0.25">
      <c r="A191" s="3" t="s">
        <v>40</v>
      </c>
    </row>
    <row r="192" spans="1:5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14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12</v>
      </c>
    </row>
    <row r="205" spans="1:6" x14ac:dyDescent="0.25">
      <c r="A205" s="10"/>
      <c r="B205" s="10"/>
      <c r="C205" s="11"/>
    </row>
    <row r="206" spans="1:6" ht="31.5" x14ac:dyDescent="0.25">
      <c r="A206" s="49" t="s">
        <v>6</v>
      </c>
      <c r="B206" s="49" t="s">
        <v>7</v>
      </c>
      <c r="C206" s="49" t="s">
        <v>8</v>
      </c>
      <c r="D206" s="49" t="s">
        <v>9</v>
      </c>
      <c r="E206" s="13" t="s">
        <v>10</v>
      </c>
    </row>
    <row r="207" spans="1:6" ht="15" customHeight="1" x14ac:dyDescent="0.25">
      <c r="A207" s="50"/>
      <c r="B207" s="50"/>
      <c r="C207" s="50"/>
      <c r="D207" s="50"/>
      <c r="E207" s="14" t="s">
        <v>20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</row>
    <row r="209" spans="1:5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2"/>
    </row>
    <row r="210" spans="1:5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</row>
    <row r="211" spans="1:5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2"/>
    </row>
    <row r="212" spans="1:5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</row>
    <row r="213" spans="1:5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2"/>
    </row>
    <row r="214" spans="1:5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</row>
    <row r="215" spans="1:5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</row>
    <row r="216" spans="1:5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</row>
    <row r="217" spans="1:5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</row>
    <row r="218" spans="1:5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</row>
    <row r="219" spans="1:5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</row>
    <row r="220" spans="1:5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</row>
    <row r="221" spans="1:5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</row>
    <row r="222" spans="1:5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</row>
    <row r="223" spans="1:5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</row>
    <row r="224" spans="1:5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</row>
    <row r="225" spans="1:5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</row>
    <row r="226" spans="1:5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</row>
    <row r="227" spans="1:5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</row>
    <row r="228" spans="1:5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</row>
    <row r="229" spans="1:5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</row>
    <row r="230" spans="1:5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</row>
    <row r="231" spans="1:5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</row>
    <row r="232" spans="1:5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</row>
    <row r="233" spans="1:5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</row>
    <row r="234" spans="1:5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</row>
    <row r="235" spans="1:5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</row>
    <row r="236" spans="1:5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2"/>
    </row>
    <row r="237" spans="1:5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2"/>
    </row>
    <row r="238" spans="1:5" x14ac:dyDescent="0.25">
      <c r="A238" s="6"/>
      <c r="B238" s="7"/>
      <c r="C238" s="15"/>
      <c r="D238" s="15"/>
      <c r="E238" s="7"/>
    </row>
    <row r="239" spans="1:5" x14ac:dyDescent="0.25">
      <c r="A239" s="6"/>
      <c r="B239" s="7"/>
      <c r="C239" s="15"/>
      <c r="D239" s="15"/>
      <c r="E239" s="7"/>
    </row>
    <row r="240" spans="1:5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14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12</v>
      </c>
    </row>
    <row r="254" spans="1:6" x14ac:dyDescent="0.25">
      <c r="A254" s="10"/>
      <c r="B254" s="10"/>
      <c r="C254" s="11"/>
    </row>
    <row r="255" spans="1:6" ht="31.5" x14ac:dyDescent="0.25">
      <c r="A255" s="49" t="s">
        <v>6</v>
      </c>
      <c r="B255" s="49" t="s">
        <v>7</v>
      </c>
      <c r="C255" s="49" t="s">
        <v>8</v>
      </c>
      <c r="D255" s="49" t="s">
        <v>9</v>
      </c>
      <c r="E255" s="13" t="s">
        <v>10</v>
      </c>
    </row>
    <row r="256" spans="1:6" ht="15" customHeight="1" x14ac:dyDescent="0.25">
      <c r="A256" s="50"/>
      <c r="B256" s="50"/>
      <c r="C256" s="50"/>
      <c r="D256" s="50"/>
      <c r="E256" s="14" t="s">
        <v>20</v>
      </c>
    </row>
    <row r="257" spans="1:5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</row>
    <row r="258" spans="1:5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</row>
    <row r="259" spans="1:5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</row>
    <row r="260" spans="1:5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</row>
    <row r="261" spans="1:5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</row>
    <row r="262" spans="1:5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</row>
    <row r="263" spans="1:5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</row>
    <row r="264" spans="1:5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</row>
    <row r="265" spans="1:5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</row>
    <row r="266" spans="1:5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</row>
    <row r="267" spans="1:5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</row>
    <row r="268" spans="1:5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</row>
    <row r="269" spans="1:5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</row>
    <row r="270" spans="1:5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</row>
    <row r="271" spans="1:5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</row>
    <row r="272" spans="1:5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</row>
    <row r="273" spans="1:5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</row>
    <row r="274" spans="1:5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</row>
    <row r="275" spans="1:5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</row>
    <row r="276" spans="1:5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</row>
    <row r="277" spans="1:5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</row>
    <row r="278" spans="1:5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</row>
    <row r="279" spans="1:5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</row>
    <row r="280" spans="1:5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</row>
    <row r="281" spans="1:5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</row>
    <row r="282" spans="1:5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</row>
    <row r="283" spans="1:5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</row>
    <row r="284" spans="1:5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</row>
    <row r="286" spans="1:5" x14ac:dyDescent="0.25">
      <c r="A286" s="3" t="s">
        <v>40</v>
      </c>
    </row>
    <row r="287" spans="1:5" x14ac:dyDescent="0.25">
      <c r="A287" s="3" t="s">
        <v>39</v>
      </c>
    </row>
    <row r="288" spans="1:5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66">
    <mergeCell ref="A290:F290"/>
    <mergeCell ref="A244:F244"/>
    <mergeCell ref="A246:E246"/>
    <mergeCell ref="A247:E247"/>
    <mergeCell ref="A248:E248"/>
    <mergeCell ref="A249:E249"/>
    <mergeCell ref="A251:B251"/>
    <mergeCell ref="A253:B253"/>
    <mergeCell ref="A255:A256"/>
    <mergeCell ref="B255:B256"/>
    <mergeCell ref="C255:C256"/>
    <mergeCell ref="D255:D25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D108:D109"/>
    <mergeCell ref="A146:F146"/>
    <mergeCell ref="A57:B57"/>
    <mergeCell ref="A50:E50"/>
    <mergeCell ref="A51:E51"/>
    <mergeCell ref="A52:E52"/>
    <mergeCell ref="A53:E53"/>
    <mergeCell ref="A55:B55"/>
    <mergeCell ref="A104:B104"/>
    <mergeCell ref="A59:A60"/>
    <mergeCell ref="B59:B60"/>
    <mergeCell ref="C59:C60"/>
    <mergeCell ref="D59:D60"/>
    <mergeCell ref="A97:F97"/>
    <mergeCell ref="A99:E99"/>
    <mergeCell ref="A100:E100"/>
    <mergeCell ref="A101:E101"/>
    <mergeCell ref="A102:E102"/>
    <mergeCell ref="A8:B8"/>
    <mergeCell ref="A1:E1"/>
    <mergeCell ref="A2:E2"/>
    <mergeCell ref="A3:E3"/>
    <mergeCell ref="A4:E4"/>
    <mergeCell ref="A6:B6"/>
    <mergeCell ref="A10:A11"/>
    <mergeCell ref="B10:B11"/>
    <mergeCell ref="C10:C11"/>
    <mergeCell ref="D10:D11"/>
    <mergeCell ref="A48:F48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opLeftCell="A30" workbookViewId="0">
      <selection activeCell="D39" sqref="D39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6" width="13.5703125" customWidth="1"/>
  </cols>
  <sheetData>
    <row r="1" spans="1:6" ht="15.75" x14ac:dyDescent="0.25">
      <c r="A1" s="47" t="s">
        <v>0</v>
      </c>
      <c r="B1" s="47"/>
      <c r="C1" s="47"/>
      <c r="D1" s="47"/>
      <c r="E1" s="47"/>
    </row>
    <row r="2" spans="1:6" ht="15.75" x14ac:dyDescent="0.25">
      <c r="A2" s="47" t="s">
        <v>1</v>
      </c>
      <c r="B2" s="47"/>
      <c r="C2" s="47"/>
      <c r="D2" s="47"/>
      <c r="E2" s="47"/>
    </row>
    <row r="3" spans="1:6" ht="15.75" x14ac:dyDescent="0.25">
      <c r="A3" s="48" t="s">
        <v>11</v>
      </c>
      <c r="B3" s="48"/>
      <c r="C3" s="48"/>
      <c r="D3" s="48"/>
      <c r="E3" s="48"/>
    </row>
    <row r="4" spans="1:6" ht="15.75" x14ac:dyDescent="0.25">
      <c r="A4" s="48" t="s">
        <v>2</v>
      </c>
      <c r="B4" s="48"/>
      <c r="C4" s="48"/>
      <c r="D4" s="48"/>
      <c r="E4" s="48"/>
    </row>
    <row r="5" spans="1:6" ht="15.75" x14ac:dyDescent="0.25">
      <c r="A5" s="1" t="s">
        <v>3</v>
      </c>
    </row>
    <row r="6" spans="1:6" x14ac:dyDescent="0.25">
      <c r="A6" s="46" t="s">
        <v>5</v>
      </c>
      <c r="B6" s="46"/>
      <c r="C6" s="11" t="s">
        <v>29</v>
      </c>
    </row>
    <row r="7" spans="1:6" x14ac:dyDescent="0.25">
      <c r="A7" s="2" t="s">
        <v>4</v>
      </c>
    </row>
    <row r="8" spans="1:6" x14ac:dyDescent="0.25">
      <c r="A8" s="46" t="s">
        <v>34</v>
      </c>
      <c r="B8" s="46"/>
      <c r="C8" s="11" t="s">
        <v>30</v>
      </c>
    </row>
    <row r="10" spans="1:6" ht="29.25" customHeight="1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51" t="s">
        <v>10</v>
      </c>
      <c r="F10" s="51"/>
    </row>
    <row r="11" spans="1:6" ht="15" customHeight="1" x14ac:dyDescent="0.25">
      <c r="A11" s="43"/>
      <c r="B11" s="43"/>
      <c r="C11" s="43"/>
      <c r="D11" s="43"/>
      <c r="E11" s="20" t="s">
        <v>38</v>
      </c>
      <c r="F11" s="20" t="s">
        <v>37</v>
      </c>
    </row>
    <row r="12" spans="1:6" x14ac:dyDescent="0.25">
      <c r="A12" s="5">
        <v>1</v>
      </c>
      <c r="B12" s="4" t="str">
        <f>"AHMAD ARIF BIN AHMAD RADZI"</f>
        <v>AHMAD ARIF BIN AHMAD RADZI</v>
      </c>
      <c r="C12" s="14" t="str">
        <f>"000919060341"</f>
        <v>000919060341</v>
      </c>
      <c r="D12" s="14" t="str">
        <f t="shared" ref="D12:D41" si="0">"ETE"</f>
        <v>ETE</v>
      </c>
      <c r="E12" s="22"/>
      <c r="F12" s="22"/>
    </row>
    <row r="13" spans="1:6" x14ac:dyDescent="0.25">
      <c r="A13" s="5">
        <v>2</v>
      </c>
      <c r="B13" s="4" t="str">
        <f>"AIZUL ANWAR BIN ABDULLAH SIDEK"</f>
        <v>AIZUL ANWAR BIN ABDULLAH SIDEK</v>
      </c>
      <c r="C13" s="14" t="str">
        <f>"000930060369"</f>
        <v>000930060369</v>
      </c>
      <c r="D13" s="14" t="str">
        <f t="shared" si="0"/>
        <v>ETE</v>
      </c>
      <c r="E13" s="22"/>
      <c r="F13" s="22"/>
    </row>
    <row r="14" spans="1:6" x14ac:dyDescent="0.25">
      <c r="A14" s="5">
        <v>3</v>
      </c>
      <c r="B14" s="4" t="str">
        <f>"ARIF AKMAL BIN ADIEF"</f>
        <v>ARIF AKMAL BIN ADIEF</v>
      </c>
      <c r="C14" s="14" t="str">
        <f>"001201100687"</f>
        <v>001201100687</v>
      </c>
      <c r="D14" s="14" t="str">
        <f t="shared" si="0"/>
        <v>ETE</v>
      </c>
      <c r="E14" s="22"/>
      <c r="F14" s="22"/>
    </row>
    <row r="15" spans="1:6" x14ac:dyDescent="0.25">
      <c r="A15" s="5">
        <v>4</v>
      </c>
      <c r="B15" s="4" t="str">
        <f>"AZLIN BINTI RUHAINI"</f>
        <v>AZLIN BINTI RUHAINI</v>
      </c>
      <c r="C15" s="14" t="str">
        <f>"000302060026"</f>
        <v>000302060026</v>
      </c>
      <c r="D15" s="14" t="str">
        <f t="shared" si="0"/>
        <v>ETE</v>
      </c>
      <c r="E15" s="22"/>
      <c r="F15" s="22"/>
    </row>
    <row r="16" spans="1:6" x14ac:dyDescent="0.25">
      <c r="A16" s="5">
        <v>5</v>
      </c>
      <c r="B16" s="4" t="str">
        <f>"AZWAN BIN AHMAT SAHAIMI"</f>
        <v>AZWAN BIN AHMAT SAHAIMI</v>
      </c>
      <c r="C16" s="14" t="str">
        <f>"001018030633"</f>
        <v>001018030633</v>
      </c>
      <c r="D16" s="14" t="str">
        <f t="shared" si="0"/>
        <v>ETE</v>
      </c>
      <c r="E16" s="22"/>
      <c r="F16" s="22"/>
    </row>
    <row r="17" spans="1:6" x14ac:dyDescent="0.25">
      <c r="A17" s="5">
        <v>6</v>
      </c>
      <c r="B17" s="4" t="str">
        <f>"GARIYAH BINTI KASMAN"</f>
        <v>GARIYAH BINTI KASMAN</v>
      </c>
      <c r="C17" s="14" t="str">
        <f>"000219140500"</f>
        <v>000219140500</v>
      </c>
      <c r="D17" s="14" t="str">
        <f t="shared" si="0"/>
        <v>ETE</v>
      </c>
      <c r="E17" s="22"/>
      <c r="F17" s="22"/>
    </row>
    <row r="18" spans="1:6" x14ac:dyDescent="0.25">
      <c r="A18" s="5">
        <v>7</v>
      </c>
      <c r="B18" s="4" t="str">
        <f>"HAZRUL AIMAN BIN AZMAN"</f>
        <v>HAZRUL AIMAN BIN AZMAN</v>
      </c>
      <c r="C18" s="14" t="str">
        <f>"000628060325"</f>
        <v>000628060325</v>
      </c>
      <c r="D18" s="14" t="str">
        <f t="shared" si="0"/>
        <v>ETE</v>
      </c>
      <c r="E18" s="22"/>
      <c r="F18" s="22"/>
    </row>
    <row r="19" spans="1:6" x14ac:dyDescent="0.25">
      <c r="A19" s="5">
        <v>8</v>
      </c>
      <c r="B19" s="4" t="str">
        <f>"IZHAM ALIF BIN SUHAIZAN"</f>
        <v>IZHAM ALIF BIN SUHAIZAN</v>
      </c>
      <c r="C19" s="14" t="str">
        <f>"000111110465"</f>
        <v>000111110465</v>
      </c>
      <c r="D19" s="14" t="str">
        <f t="shared" si="0"/>
        <v>ETE</v>
      </c>
      <c r="E19" s="22"/>
      <c r="F19" s="22"/>
    </row>
    <row r="20" spans="1:6" x14ac:dyDescent="0.25">
      <c r="A20" s="5">
        <v>9</v>
      </c>
      <c r="B20" s="4" t="str">
        <f>"MOHAMAD AFIQ AKMAL BIN ABD WAHIB"</f>
        <v>MOHAMAD AFIQ AKMAL BIN ABD WAHIB</v>
      </c>
      <c r="C20" s="14" t="str">
        <f>"000627030183"</f>
        <v>000627030183</v>
      </c>
      <c r="D20" s="14" t="str">
        <f t="shared" si="0"/>
        <v>ETE</v>
      </c>
      <c r="E20" s="22"/>
      <c r="F20" s="22"/>
    </row>
    <row r="21" spans="1:6" x14ac:dyDescent="0.25">
      <c r="A21" s="5">
        <v>10</v>
      </c>
      <c r="B21" s="4" t="str">
        <f>"MOHAMAD AMEN ASHRAFF BIN KHAIRULNIZAM"</f>
        <v>MOHAMAD AMEN ASHRAFF BIN KHAIRULNIZAM</v>
      </c>
      <c r="C21" s="14" t="str">
        <f>"000522101635"</f>
        <v>000522101635</v>
      </c>
      <c r="D21" s="14" t="str">
        <f t="shared" si="0"/>
        <v>ETE</v>
      </c>
      <c r="E21" s="22"/>
      <c r="F21" s="22"/>
    </row>
    <row r="22" spans="1:6" x14ac:dyDescent="0.25">
      <c r="A22" s="5">
        <v>11</v>
      </c>
      <c r="B22" s="4" t="str">
        <f>"MOHAMAD FIKRI BIN SABRE"</f>
        <v>MOHAMAD FIKRI BIN SABRE</v>
      </c>
      <c r="C22" s="14" t="str">
        <f>"000602060263"</f>
        <v>000602060263</v>
      </c>
      <c r="D22" s="14" t="str">
        <f t="shared" si="0"/>
        <v>ETE</v>
      </c>
      <c r="E22" s="22"/>
      <c r="F22" s="22"/>
    </row>
    <row r="23" spans="1:6" x14ac:dyDescent="0.25">
      <c r="A23" s="5">
        <v>12</v>
      </c>
      <c r="B23" s="4" t="str">
        <f>"MOHAMAD SYAIFULLAH BIN KASIM"</f>
        <v>MOHAMAD SYAIFULLAH BIN KASIM</v>
      </c>
      <c r="C23" s="14" t="str">
        <f>"000130060483"</f>
        <v>000130060483</v>
      </c>
      <c r="D23" s="14" t="str">
        <f t="shared" si="0"/>
        <v>ETE</v>
      </c>
      <c r="E23" s="22"/>
      <c r="F23" s="22"/>
    </row>
    <row r="24" spans="1:6" x14ac:dyDescent="0.25">
      <c r="A24" s="5">
        <v>13</v>
      </c>
      <c r="B24" s="4" t="str">
        <f>"MOHD SHAHRUL HAZIQ BIN MOHD SALAM"</f>
        <v>MOHD SHAHRUL HAZIQ BIN MOHD SALAM</v>
      </c>
      <c r="C24" s="14" t="str">
        <f>"000611020407"</f>
        <v>000611020407</v>
      </c>
      <c r="D24" s="14" t="str">
        <f t="shared" si="0"/>
        <v>ETE</v>
      </c>
      <c r="E24" s="22"/>
      <c r="F24" s="22"/>
    </row>
    <row r="25" spans="1:6" x14ac:dyDescent="0.25">
      <c r="A25" s="5">
        <v>14</v>
      </c>
      <c r="B25" s="4" t="str">
        <f>"MUHAMAD MUSTAQIM BIN TAJUL RUDIN"</f>
        <v>MUHAMAD MUSTAQIM BIN TAJUL RUDIN</v>
      </c>
      <c r="C25" s="14" t="str">
        <f>"000921060965"</f>
        <v>000921060965</v>
      </c>
      <c r="D25" s="14" t="str">
        <f t="shared" si="0"/>
        <v>ETE</v>
      </c>
      <c r="E25" s="22"/>
      <c r="F25" s="22"/>
    </row>
    <row r="26" spans="1:6" x14ac:dyDescent="0.25">
      <c r="A26" s="5">
        <v>15</v>
      </c>
      <c r="B26" s="4" t="str">
        <f>"MUHAMAD RUZAINI BIN MOHD RASLAN"</f>
        <v>MUHAMAD RUZAINI BIN MOHD RASLAN</v>
      </c>
      <c r="C26" s="14" t="str">
        <f>"001011060127"</f>
        <v>001011060127</v>
      </c>
      <c r="D26" s="14" t="str">
        <f t="shared" si="0"/>
        <v>ETE</v>
      </c>
      <c r="E26" s="22"/>
      <c r="F26" s="22"/>
    </row>
    <row r="27" spans="1:6" x14ac:dyDescent="0.25">
      <c r="A27" s="5">
        <v>16</v>
      </c>
      <c r="B27" s="4" t="str">
        <f>"MUHAMMAD AFIQ BIN MOHD NIZAM"</f>
        <v>MUHAMMAD AFIQ BIN MOHD NIZAM</v>
      </c>
      <c r="C27" s="14" t="str">
        <f>"001204060561"</f>
        <v>001204060561</v>
      </c>
      <c r="D27" s="14" t="str">
        <f t="shared" si="0"/>
        <v>ETE</v>
      </c>
      <c r="E27" s="22"/>
      <c r="F27" s="22"/>
    </row>
    <row r="28" spans="1:6" x14ac:dyDescent="0.25">
      <c r="A28" s="5">
        <v>17</v>
      </c>
      <c r="B28" s="4" t="str">
        <f>"MUHAMMAD AZRI BIN AZMI"</f>
        <v>MUHAMMAD AZRI BIN AZMI</v>
      </c>
      <c r="C28" s="14" t="str">
        <f>"000626140671"</f>
        <v>000626140671</v>
      </c>
      <c r="D28" s="14" t="str">
        <f t="shared" si="0"/>
        <v>ETE</v>
      </c>
      <c r="E28" s="22"/>
      <c r="F28" s="22"/>
    </row>
    <row r="29" spans="1:6" x14ac:dyDescent="0.25">
      <c r="A29" s="5">
        <v>18</v>
      </c>
      <c r="B29" s="4" t="str">
        <f>"MUHAMMAD BUNYAMIN BIN MOHAMAD"</f>
        <v>MUHAMMAD BUNYAMIN BIN MOHAMAD</v>
      </c>
      <c r="C29" s="14" t="str">
        <f>"000915060803"</f>
        <v>000915060803</v>
      </c>
      <c r="D29" s="14" t="str">
        <f t="shared" si="0"/>
        <v>ETE</v>
      </c>
      <c r="E29" s="22"/>
      <c r="F29" s="22"/>
    </row>
    <row r="30" spans="1:6" x14ac:dyDescent="0.25">
      <c r="A30" s="5">
        <v>19</v>
      </c>
      <c r="B30" s="4" t="str">
        <f>"MUHAMMAD HAFIZ BIN MOHD RUSLIM"</f>
        <v>MUHAMMAD HAFIZ BIN MOHD RUSLIM</v>
      </c>
      <c r="C30" s="14" t="str">
        <f>"001107110037"</f>
        <v>001107110037</v>
      </c>
      <c r="D30" s="14" t="str">
        <f t="shared" si="0"/>
        <v>ETE</v>
      </c>
      <c r="E30" s="22"/>
      <c r="F30" s="22"/>
    </row>
    <row r="31" spans="1:6" x14ac:dyDescent="0.25">
      <c r="A31" s="5">
        <v>20</v>
      </c>
      <c r="B31" s="4" t="str">
        <f>"MUHAMMAD IRZA DANIAL BIN SAUFI"</f>
        <v>MUHAMMAD IRZA DANIAL BIN SAUFI</v>
      </c>
      <c r="C31" s="14" t="str">
        <f>"001124060545"</f>
        <v>001124060545</v>
      </c>
      <c r="D31" s="14" t="str">
        <f t="shared" si="0"/>
        <v>ETE</v>
      </c>
      <c r="E31" s="22"/>
      <c r="F31" s="22"/>
    </row>
    <row r="32" spans="1:6" x14ac:dyDescent="0.25">
      <c r="A32" s="5">
        <v>21</v>
      </c>
      <c r="B32" s="4" t="str">
        <f>"MUHAMMAD NAZREEN BIN HASHIM"</f>
        <v>MUHAMMAD NAZREEN BIN HASHIM</v>
      </c>
      <c r="C32" s="14" t="str">
        <f>"000619060091"</f>
        <v>000619060091</v>
      </c>
      <c r="D32" s="14" t="str">
        <f t="shared" si="0"/>
        <v>ETE</v>
      </c>
      <c r="E32" s="22"/>
      <c r="F32" s="22"/>
    </row>
    <row r="33" spans="1:6" x14ac:dyDescent="0.25">
      <c r="A33" s="5">
        <v>22</v>
      </c>
      <c r="B33" s="4" t="str">
        <f>"MUHAMMAD RAFIUDDIN SOLLEH BIN ARIS FAZILAH@ISMAIL"</f>
        <v>MUHAMMAD RAFIUDDIN SOLLEH BIN ARIS FAZILAH@ISMAIL</v>
      </c>
      <c r="C33" s="14" t="str">
        <f>"001107060869"</f>
        <v>001107060869</v>
      </c>
      <c r="D33" s="14" t="str">
        <f t="shared" si="0"/>
        <v>ETE</v>
      </c>
      <c r="E33" s="22"/>
      <c r="F33" s="22"/>
    </row>
    <row r="34" spans="1:6" x14ac:dyDescent="0.25">
      <c r="A34" s="5">
        <v>23</v>
      </c>
      <c r="B34" s="4" t="str">
        <f>"MUHAMMAD SHAH ZEHAN BIN CHE RAMLY"</f>
        <v>MUHAMMAD SHAH ZEHAN BIN CHE RAMLY</v>
      </c>
      <c r="C34" s="14" t="str">
        <f>"000811061019"</f>
        <v>000811061019</v>
      </c>
      <c r="D34" s="14" t="str">
        <f t="shared" si="0"/>
        <v>ETE</v>
      </c>
      <c r="E34" s="22"/>
      <c r="F34" s="22"/>
    </row>
    <row r="35" spans="1:6" x14ac:dyDescent="0.25">
      <c r="A35" s="5">
        <v>24</v>
      </c>
      <c r="B35" s="4" t="str">
        <f>"MUHAMMAD SYAKIR HAIQAL"</f>
        <v>MUHAMMAD SYAKIR HAIQAL</v>
      </c>
      <c r="C35" s="14" t="str">
        <f>"001103060431"</f>
        <v>001103060431</v>
      </c>
      <c r="D35" s="14" t="str">
        <f t="shared" si="0"/>
        <v>ETE</v>
      </c>
      <c r="E35" s="22"/>
      <c r="F35" s="22"/>
    </row>
    <row r="36" spans="1:6" x14ac:dyDescent="0.25">
      <c r="A36" s="5">
        <v>25</v>
      </c>
      <c r="B36" s="4" t="str">
        <f>"NUR AMIRAA BINTI MOHD AMIN"</f>
        <v>NUR AMIRAA BINTI MOHD AMIN</v>
      </c>
      <c r="C36" s="14" t="str">
        <f>"000106030794"</f>
        <v>000106030794</v>
      </c>
      <c r="D36" s="14" t="str">
        <f t="shared" si="0"/>
        <v>ETE</v>
      </c>
      <c r="E36" s="22"/>
      <c r="F36" s="22"/>
    </row>
    <row r="37" spans="1:6" x14ac:dyDescent="0.25">
      <c r="A37" s="5">
        <v>26</v>
      </c>
      <c r="B37" s="4" t="str">
        <f>"NUR ASNA NATASYA BINTI MOHD ZULKIFLI"</f>
        <v>NUR ASNA NATASYA BINTI MOHD ZULKIFLI</v>
      </c>
      <c r="C37" s="14" t="str">
        <f>"000406140506"</f>
        <v>000406140506</v>
      </c>
      <c r="D37" s="14" t="str">
        <f t="shared" si="0"/>
        <v>ETE</v>
      </c>
      <c r="E37" s="22"/>
      <c r="F37" s="22"/>
    </row>
    <row r="38" spans="1:6" x14ac:dyDescent="0.25">
      <c r="A38" s="5">
        <v>27</v>
      </c>
      <c r="B38" s="4" t="str">
        <f>"NURAFIQAH AINI BINTI MAZALAN"</f>
        <v>NURAFIQAH AINI BINTI MAZALAN</v>
      </c>
      <c r="C38" s="14" t="str">
        <f>"000811060382"</f>
        <v>000811060382</v>
      </c>
      <c r="D38" s="14" t="str">
        <f t="shared" si="0"/>
        <v>ETE</v>
      </c>
      <c r="E38" s="22"/>
      <c r="F38" s="22"/>
    </row>
    <row r="39" spans="1:6" x14ac:dyDescent="0.25">
      <c r="A39" s="5">
        <v>28</v>
      </c>
      <c r="B39" s="4" t="str">
        <f>"NURUL NAJWA SHAFIKAH BINTI  ZUKRI"</f>
        <v>NURUL NAJWA SHAFIKAH BINTI  ZUKRI</v>
      </c>
      <c r="C39" s="14" t="str">
        <f>"001102030644"</f>
        <v>001102030644</v>
      </c>
      <c r="D39" s="14" t="str">
        <f t="shared" si="0"/>
        <v>ETE</v>
      </c>
      <c r="E39" s="22"/>
      <c r="F39" s="22"/>
    </row>
    <row r="40" spans="1:6" x14ac:dyDescent="0.25">
      <c r="A40" s="5">
        <v>29</v>
      </c>
      <c r="B40" s="4" t="str">
        <f>"SITI NUR ATIQAH BINTI MUHAMMAD"</f>
        <v>SITI NUR ATIQAH BINTI MUHAMMAD</v>
      </c>
      <c r="C40" s="14" t="str">
        <f>"000719060208"</f>
        <v>000719060208</v>
      </c>
      <c r="D40" s="14" t="str">
        <f t="shared" si="0"/>
        <v>ETE</v>
      </c>
      <c r="E40" s="22"/>
      <c r="F40" s="22"/>
    </row>
    <row r="41" spans="1:6" x14ac:dyDescent="0.25">
      <c r="A41" s="5">
        <v>30</v>
      </c>
      <c r="B41" s="4" t="str">
        <f>"WAN MUJIBURRAHMAT BIN WAN AZMI"</f>
        <v>WAN MUJIBURRAHMAT BIN WAN AZMI</v>
      </c>
      <c r="C41" s="14" t="str">
        <f>"000314060445"</f>
        <v>000314060445</v>
      </c>
      <c r="D41" s="14" t="str">
        <f t="shared" si="0"/>
        <v>ETE</v>
      </c>
      <c r="E41" s="22"/>
      <c r="F41" s="22"/>
    </row>
    <row r="42" spans="1:6" x14ac:dyDescent="0.25">
      <c r="A42" s="6"/>
      <c r="B42" s="7"/>
      <c r="C42" s="15"/>
      <c r="D42" s="15"/>
      <c r="E42" s="7"/>
    </row>
    <row r="44" spans="1:6" x14ac:dyDescent="0.25">
      <c r="A44" s="3" t="s">
        <v>40</v>
      </c>
    </row>
    <row r="45" spans="1:6" x14ac:dyDescent="0.25">
      <c r="A45" s="3" t="s">
        <v>39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50" spans="1:6" ht="15.75" x14ac:dyDescent="0.25">
      <c r="A50" s="47" t="s">
        <v>0</v>
      </c>
      <c r="B50" s="47"/>
      <c r="C50" s="47"/>
      <c r="D50" s="47"/>
      <c r="E50" s="47"/>
    </row>
    <row r="51" spans="1:6" ht="15.75" x14ac:dyDescent="0.25">
      <c r="A51" s="47" t="s">
        <v>1</v>
      </c>
      <c r="B51" s="47"/>
      <c r="C51" s="47"/>
      <c r="D51" s="47"/>
      <c r="E51" s="47"/>
    </row>
    <row r="52" spans="1:6" ht="15.75" x14ac:dyDescent="0.25">
      <c r="A52" s="48" t="s">
        <v>11</v>
      </c>
      <c r="B52" s="48"/>
      <c r="C52" s="48"/>
      <c r="D52" s="48"/>
      <c r="E52" s="48"/>
    </row>
    <row r="53" spans="1:6" ht="15.75" x14ac:dyDescent="0.25">
      <c r="A53" s="48" t="s">
        <v>2</v>
      </c>
      <c r="B53" s="48"/>
      <c r="C53" s="48"/>
      <c r="D53" s="48"/>
      <c r="E53" s="48"/>
    </row>
    <row r="54" spans="1:6" ht="15.75" x14ac:dyDescent="0.25">
      <c r="A54" s="1" t="s">
        <v>3</v>
      </c>
    </row>
    <row r="55" spans="1:6" x14ac:dyDescent="0.25">
      <c r="A55" s="46" t="s">
        <v>5</v>
      </c>
      <c r="B55" s="46"/>
      <c r="C55" s="11" t="s">
        <v>29</v>
      </c>
    </row>
    <row r="56" spans="1:6" x14ac:dyDescent="0.25">
      <c r="A56" s="2" t="s">
        <v>4</v>
      </c>
    </row>
    <row r="57" spans="1:6" x14ac:dyDescent="0.25">
      <c r="A57" s="46" t="s">
        <v>34</v>
      </c>
      <c r="B57" s="46"/>
      <c r="C57" s="11" t="s">
        <v>30</v>
      </c>
    </row>
    <row r="59" spans="1:6" ht="30.75" customHeight="1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51" t="s">
        <v>10</v>
      </c>
      <c r="F59" s="51"/>
    </row>
    <row r="60" spans="1:6" ht="15" customHeight="1" x14ac:dyDescent="0.25">
      <c r="A60" s="43"/>
      <c r="B60" s="43"/>
      <c r="C60" s="43"/>
      <c r="D60" s="43"/>
      <c r="E60" s="20" t="s">
        <v>38</v>
      </c>
      <c r="F60" s="20" t="s">
        <v>37</v>
      </c>
    </row>
    <row r="61" spans="1:6" x14ac:dyDescent="0.25">
      <c r="A61" s="5">
        <v>1</v>
      </c>
      <c r="B61" s="4" t="str">
        <f>"MEGAT KHUZAIFAH ALYAMANI BIN ABDUL HALIM"</f>
        <v>MEGAT KHUZAIFAH ALYAMANI BIN ABDUL HALIM</v>
      </c>
      <c r="C61" s="14" t="str">
        <f>"001005060673"</f>
        <v>001005060673</v>
      </c>
      <c r="D61" s="14" t="str">
        <f t="shared" ref="D61:D84" si="1">"ETN"</f>
        <v>ETN</v>
      </c>
      <c r="E61" s="22"/>
      <c r="F61" s="22"/>
    </row>
    <row r="62" spans="1:6" x14ac:dyDescent="0.25">
      <c r="A62" s="5">
        <v>2</v>
      </c>
      <c r="B62" s="4" t="str">
        <f>"MOHAMAD AKMALUL SHAHRILDANIEL BIN MD RAZALI"</f>
        <v>MOHAMAD AKMALUL SHAHRILDANIEL BIN MD RAZALI</v>
      </c>
      <c r="C62" s="14" t="str">
        <f>"000830060089"</f>
        <v>000830060089</v>
      </c>
      <c r="D62" s="14" t="str">
        <f t="shared" si="1"/>
        <v>ETN</v>
      </c>
      <c r="E62" s="22"/>
      <c r="F62" s="22"/>
    </row>
    <row r="63" spans="1:6" x14ac:dyDescent="0.25">
      <c r="A63" s="5">
        <v>3</v>
      </c>
      <c r="B63" s="4" t="str">
        <f>"MOHAMAD NAZRUL AIEMAN BIN MOHAMED YUSOF"</f>
        <v>MOHAMAD NAZRUL AIEMAN BIN MOHAMED YUSOF</v>
      </c>
      <c r="C63" s="14" t="str">
        <f>"000620012265"</f>
        <v>000620012265</v>
      </c>
      <c r="D63" s="14" t="str">
        <f t="shared" si="1"/>
        <v>ETN</v>
      </c>
      <c r="E63" s="22"/>
      <c r="F63" s="22"/>
    </row>
    <row r="64" spans="1:6" x14ac:dyDescent="0.25">
      <c r="A64" s="5">
        <v>4</v>
      </c>
      <c r="B64" s="4" t="str">
        <f>"MUHAMAD HAKIMIE BIN MOHD MOKHTAR"</f>
        <v>MUHAMAD HAKIMIE BIN MOHD MOKHTAR</v>
      </c>
      <c r="C64" s="14" t="str">
        <f>"000713060207"</f>
        <v>000713060207</v>
      </c>
      <c r="D64" s="14" t="str">
        <f t="shared" si="1"/>
        <v>ETN</v>
      </c>
      <c r="E64" s="22"/>
      <c r="F64" s="22"/>
    </row>
    <row r="65" spans="1:6" x14ac:dyDescent="0.25">
      <c r="A65" s="5">
        <v>5</v>
      </c>
      <c r="B65" s="4" t="str">
        <f>"MUHAMMAD ADIB BIN AIDIL AZAHARI"</f>
        <v>MUHAMMAD ADIB BIN AIDIL AZAHARI</v>
      </c>
      <c r="C65" s="14" t="str">
        <f>"000619021631"</f>
        <v>000619021631</v>
      </c>
      <c r="D65" s="14" t="str">
        <f t="shared" si="1"/>
        <v>ETN</v>
      </c>
      <c r="E65" s="22"/>
      <c r="F65" s="22"/>
    </row>
    <row r="66" spans="1:6" x14ac:dyDescent="0.25">
      <c r="A66" s="5">
        <v>6</v>
      </c>
      <c r="B66" s="4" t="str">
        <f>"MUHAMMAD AIMAN DANISH BIN MOHAMAD NAZRI"</f>
        <v>MUHAMMAD AIMAN DANISH BIN MOHAMAD NAZRI</v>
      </c>
      <c r="C66" s="14" t="str">
        <f>"00808060103"</f>
        <v>00808060103</v>
      </c>
      <c r="D66" s="14" t="str">
        <f t="shared" si="1"/>
        <v>ETN</v>
      </c>
      <c r="E66" s="22"/>
      <c r="F66" s="22"/>
    </row>
    <row r="67" spans="1:6" x14ac:dyDescent="0.25">
      <c r="A67" s="5">
        <v>7</v>
      </c>
      <c r="B67" s="4" t="str">
        <f>"MUHAMMAD AIQAL AQMAL BIN HASHIM"</f>
        <v>MUHAMMAD AIQAL AQMAL BIN HASHIM</v>
      </c>
      <c r="C67" s="14" t="str">
        <f>"000910030533"</f>
        <v>000910030533</v>
      </c>
      <c r="D67" s="14" t="str">
        <f t="shared" si="1"/>
        <v>ETN</v>
      </c>
      <c r="E67" s="22"/>
      <c r="F67" s="22"/>
    </row>
    <row r="68" spans="1:6" x14ac:dyDescent="0.25">
      <c r="A68" s="5">
        <v>8</v>
      </c>
      <c r="B68" s="4" t="str">
        <f>"MUHAMMAD ALIF NAZMI BIN ZALMI"</f>
        <v>MUHAMMAD ALIF NAZMI BIN ZALMI</v>
      </c>
      <c r="C68" s="14" t="str">
        <f>"00103140497"</f>
        <v>00103140497</v>
      </c>
      <c r="D68" s="14" t="str">
        <f t="shared" si="1"/>
        <v>ETN</v>
      </c>
      <c r="E68" s="22"/>
      <c r="F68" s="22"/>
    </row>
    <row r="69" spans="1:6" x14ac:dyDescent="0.25">
      <c r="A69" s="5">
        <v>9</v>
      </c>
      <c r="B69" s="4" t="str">
        <f>"MUHAMMAD ARIEF IKHRAM BIN ZAIDI"</f>
        <v>MUHAMMAD ARIEF IKHRAM BIN ZAIDI</v>
      </c>
      <c r="C69" s="14" t="str">
        <f>"000412141239"</f>
        <v>000412141239</v>
      </c>
      <c r="D69" s="14" t="str">
        <f t="shared" si="1"/>
        <v>ETN</v>
      </c>
      <c r="E69" s="22"/>
      <c r="F69" s="22"/>
    </row>
    <row r="70" spans="1:6" x14ac:dyDescent="0.25">
      <c r="A70" s="5">
        <v>10</v>
      </c>
      <c r="B70" s="4" t="str">
        <f>"MUHAMMAD FIKRI AFIQ BIN ABDULLAH"</f>
        <v>MUHAMMAD FIKRI AFIQ BIN ABDULLAH</v>
      </c>
      <c r="C70" s="14" t="str">
        <f>"001005050539"</f>
        <v>001005050539</v>
      </c>
      <c r="D70" s="14" t="str">
        <f t="shared" si="1"/>
        <v>ETN</v>
      </c>
      <c r="E70" s="22"/>
      <c r="F70" s="22"/>
    </row>
    <row r="71" spans="1:6" x14ac:dyDescent="0.25">
      <c r="A71" s="5">
        <v>11</v>
      </c>
      <c r="B71" s="4" t="str">
        <f>"MUHAMMAD HARIS BIN KHARUDDIN"</f>
        <v>MUHAMMAD HARIS BIN KHARUDDIN</v>
      </c>
      <c r="C71" s="14" t="str">
        <f>"000912140277"</f>
        <v>000912140277</v>
      </c>
      <c r="D71" s="14" t="str">
        <f t="shared" si="1"/>
        <v>ETN</v>
      </c>
      <c r="E71" s="22"/>
      <c r="F71" s="22"/>
    </row>
    <row r="72" spans="1:6" x14ac:dyDescent="0.25">
      <c r="A72" s="5">
        <v>12</v>
      </c>
      <c r="B72" s="4" t="str">
        <f>"MUHAMMAD SHAHIR BIN RAZALI"</f>
        <v>MUHAMMAD SHAHIR BIN RAZALI</v>
      </c>
      <c r="C72" s="14" t="str">
        <f>"000324110055"</f>
        <v>000324110055</v>
      </c>
      <c r="D72" s="14" t="str">
        <f t="shared" si="1"/>
        <v>ETN</v>
      </c>
      <c r="E72" s="22"/>
      <c r="F72" s="22"/>
    </row>
    <row r="73" spans="1:6" x14ac:dyDescent="0.25">
      <c r="A73" s="5">
        <v>13</v>
      </c>
      <c r="B73" s="4" t="str">
        <f>"MUHAMMAD ZAIRUL IMAN MOHAMED ZAMRI"</f>
        <v>MUHAMMAD ZAIRUL IMAN MOHAMED ZAMRI</v>
      </c>
      <c r="C73" s="14" t="str">
        <f>"000827060483"</f>
        <v>000827060483</v>
      </c>
      <c r="D73" s="14" t="str">
        <f t="shared" si="1"/>
        <v>ETN</v>
      </c>
      <c r="E73" s="22"/>
      <c r="F73" s="22"/>
    </row>
    <row r="74" spans="1:6" x14ac:dyDescent="0.25">
      <c r="A74" s="5">
        <v>14</v>
      </c>
      <c r="B74" s="4" t="str">
        <f>"NAZMAN FADZLI BIN NASIR"</f>
        <v>NAZMAN FADZLI BIN NASIR</v>
      </c>
      <c r="C74" s="14" t="str">
        <f>"001222060733"</f>
        <v>001222060733</v>
      </c>
      <c r="D74" s="14" t="str">
        <f t="shared" si="1"/>
        <v>ETN</v>
      </c>
      <c r="E74" s="22"/>
      <c r="F74" s="22"/>
    </row>
    <row r="75" spans="1:6" x14ac:dyDescent="0.25">
      <c r="A75" s="5">
        <v>15</v>
      </c>
      <c r="B75" s="4" t="str">
        <f>"NOR ATIKAH AMYLIA BINTI MOHD AFFINDI"</f>
        <v>NOR ATIKAH AMYLIA BINTI MOHD AFFINDI</v>
      </c>
      <c r="C75" s="14" t="str">
        <f>"000501060504"</f>
        <v>000501060504</v>
      </c>
      <c r="D75" s="14" t="str">
        <f t="shared" si="1"/>
        <v>ETN</v>
      </c>
      <c r="E75" s="22"/>
      <c r="F75" s="22"/>
    </row>
    <row r="76" spans="1:6" x14ac:dyDescent="0.25">
      <c r="A76" s="5">
        <v>16</v>
      </c>
      <c r="B76" s="4" t="str">
        <f>"NUR AMIRA LIYANA BINTI ZAKARIA"</f>
        <v>NUR AMIRA LIYANA BINTI ZAKARIA</v>
      </c>
      <c r="C76" s="14" t="str">
        <f>"000929060062"</f>
        <v>000929060062</v>
      </c>
      <c r="D76" s="14" t="str">
        <f t="shared" si="1"/>
        <v>ETN</v>
      </c>
      <c r="E76" s="22"/>
      <c r="F76" s="22"/>
    </row>
    <row r="77" spans="1:6" x14ac:dyDescent="0.25">
      <c r="A77" s="5">
        <v>17</v>
      </c>
      <c r="B77" s="4" t="str">
        <f>"NUR HUMAIRA BINTI MUHAMAD HAMARI"</f>
        <v>NUR HUMAIRA BINTI MUHAMAD HAMARI</v>
      </c>
      <c r="C77" s="14" t="str">
        <f>"000601140050"</f>
        <v>000601140050</v>
      </c>
      <c r="D77" s="14" t="str">
        <f t="shared" si="1"/>
        <v>ETN</v>
      </c>
      <c r="E77" s="22"/>
      <c r="F77" s="22"/>
    </row>
    <row r="78" spans="1:6" x14ac:dyDescent="0.25">
      <c r="A78" s="5">
        <v>18</v>
      </c>
      <c r="B78" s="4" t="str">
        <f>"NUR MAYA NAJJUA BINTI MAZLAN"</f>
        <v>NUR MAYA NAJJUA BINTI MAZLAN</v>
      </c>
      <c r="C78" s="14" t="str">
        <f>"000904060154"</f>
        <v>000904060154</v>
      </c>
      <c r="D78" s="14" t="str">
        <f t="shared" si="1"/>
        <v>ETN</v>
      </c>
      <c r="E78" s="22"/>
      <c r="F78" s="22"/>
    </row>
    <row r="79" spans="1:6" ht="15.75" customHeight="1" x14ac:dyDescent="0.25">
      <c r="A79" s="5">
        <v>19</v>
      </c>
      <c r="B79" s="4" t="str">
        <f>"NUR'ALIEYA BINTI NORDIN"</f>
        <v>NUR'ALIEYA BINTI NORDIN</v>
      </c>
      <c r="C79" s="14" t="str">
        <f>"000108080306"</f>
        <v>000108080306</v>
      </c>
      <c r="D79" s="14" t="str">
        <f t="shared" si="1"/>
        <v>ETN</v>
      </c>
      <c r="E79" s="22"/>
      <c r="F79" s="22"/>
    </row>
    <row r="80" spans="1:6" ht="15" customHeight="1" x14ac:dyDescent="0.25">
      <c r="A80" s="5">
        <v>20</v>
      </c>
      <c r="B80" s="4" t="str">
        <f>"NURUL ATIEKA BINTI RAMLI"</f>
        <v>NURUL ATIEKA BINTI RAMLI</v>
      </c>
      <c r="C80" s="14" t="str">
        <f>"000726060572"</f>
        <v>000726060572</v>
      </c>
      <c r="D80" s="14" t="str">
        <f t="shared" si="1"/>
        <v>ETN</v>
      </c>
      <c r="E80" s="22"/>
      <c r="F80" s="22"/>
    </row>
    <row r="81" spans="1:6" x14ac:dyDescent="0.25">
      <c r="A81" s="5">
        <v>21</v>
      </c>
      <c r="B81" s="4" t="str">
        <f>"NURUL NAZATUL NAZIHAH BINTI MOKHTAR"</f>
        <v>NURUL NAZATUL NAZIHAH BINTI MOKHTAR</v>
      </c>
      <c r="C81" s="14" t="str">
        <f>"000322060410"</f>
        <v>000322060410</v>
      </c>
      <c r="D81" s="14" t="str">
        <f t="shared" si="1"/>
        <v>ETN</v>
      </c>
      <c r="E81" s="22"/>
      <c r="F81" s="22"/>
    </row>
    <row r="82" spans="1:6" x14ac:dyDescent="0.25">
      <c r="A82" s="5">
        <v>22</v>
      </c>
      <c r="B82" s="4" t="str">
        <f>"QURRATU AINI AMIRAH BINTI MD SADRI"</f>
        <v>QURRATU AINI AMIRAH BINTI MD SADRI</v>
      </c>
      <c r="C82" s="14" t="str">
        <f>"001117060088"</f>
        <v>001117060088</v>
      </c>
      <c r="D82" s="14" t="str">
        <f t="shared" si="1"/>
        <v>ETN</v>
      </c>
      <c r="E82" s="22"/>
      <c r="F82" s="22"/>
    </row>
    <row r="83" spans="1:6" x14ac:dyDescent="0.25">
      <c r="A83" s="5">
        <v>23</v>
      </c>
      <c r="B83" s="4" t="str">
        <f>"SARAH QISTINA BINTI ISMAIYUDDIN"</f>
        <v>SARAH QISTINA BINTI ISMAIYUDDIN</v>
      </c>
      <c r="C83" s="14" t="str">
        <f>"000318040230"</f>
        <v>000318040230</v>
      </c>
      <c r="D83" s="14" t="str">
        <f t="shared" si="1"/>
        <v>ETN</v>
      </c>
      <c r="E83" s="22"/>
      <c r="F83" s="22"/>
    </row>
    <row r="84" spans="1:6" x14ac:dyDescent="0.25">
      <c r="A84" s="5">
        <v>24</v>
      </c>
      <c r="B84" s="4" t="str">
        <f>"WAN MUHAMMAD AIZAT FARHAN BIN NORIZAN"</f>
        <v>WAN MUHAMMAD AIZAT FARHAN BIN NORIZAN</v>
      </c>
      <c r="C84" s="14" t="str">
        <f>"000301110589"</f>
        <v>000301110589</v>
      </c>
      <c r="D84" s="14" t="str">
        <f t="shared" si="1"/>
        <v>ETN</v>
      </c>
      <c r="E84" s="22"/>
      <c r="F84" s="22"/>
    </row>
    <row r="85" spans="1:6" x14ac:dyDescent="0.25">
      <c r="A85" s="6"/>
      <c r="B85" s="7"/>
      <c r="C85" s="15"/>
      <c r="D85" s="15"/>
      <c r="E85" s="7"/>
    </row>
    <row r="86" spans="1:6" x14ac:dyDescent="0.25">
      <c r="A86" s="6"/>
      <c r="B86" s="7"/>
      <c r="C86" s="15"/>
      <c r="D86" s="15"/>
      <c r="E86" s="7"/>
    </row>
    <row r="87" spans="1:6" x14ac:dyDescent="0.25">
      <c r="A87" s="6"/>
      <c r="B87" s="7"/>
      <c r="C87" s="15"/>
      <c r="D87" s="15"/>
      <c r="E87" s="7"/>
    </row>
    <row r="88" spans="1:6" x14ac:dyDescent="0.25">
      <c r="A88" s="6"/>
      <c r="B88" s="7"/>
      <c r="C88" s="15"/>
      <c r="D88" s="15"/>
      <c r="E88" s="7"/>
    </row>
    <row r="89" spans="1:6" x14ac:dyDescent="0.25">
      <c r="A89" s="6"/>
      <c r="B89" s="7"/>
      <c r="C89" s="15"/>
      <c r="D89" s="15"/>
      <c r="E89" s="7"/>
    </row>
    <row r="90" spans="1:6" x14ac:dyDescent="0.25">
      <c r="A90" s="6"/>
      <c r="B90" s="7"/>
      <c r="C90" s="15"/>
      <c r="D90" s="15"/>
      <c r="E90" s="7"/>
    </row>
    <row r="91" spans="1:6" x14ac:dyDescent="0.25">
      <c r="A91" s="6"/>
      <c r="B91" s="7"/>
      <c r="C91" s="15"/>
      <c r="D91" s="15"/>
      <c r="E91" s="7"/>
    </row>
    <row r="92" spans="1:6" x14ac:dyDescent="0.25">
      <c r="A92" s="6"/>
      <c r="B92" s="7"/>
      <c r="C92" s="15"/>
      <c r="D92" s="15"/>
      <c r="E92" s="7"/>
    </row>
    <row r="93" spans="1:6" x14ac:dyDescent="0.25">
      <c r="A93" s="3" t="s">
        <v>40</v>
      </c>
    </row>
    <row r="94" spans="1:6" x14ac:dyDescent="0.25">
      <c r="A94" s="3" t="s">
        <v>39</v>
      </c>
    </row>
    <row r="95" spans="1:6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9" spans="1:6" ht="15.75" x14ac:dyDescent="0.25">
      <c r="A99" s="47" t="s">
        <v>0</v>
      </c>
      <c r="B99" s="47"/>
      <c r="C99" s="47"/>
      <c r="D99" s="47"/>
      <c r="E99" s="47"/>
    </row>
    <row r="100" spans="1:6" ht="15.75" x14ac:dyDescent="0.25">
      <c r="A100" s="47" t="s">
        <v>1</v>
      </c>
      <c r="B100" s="47"/>
      <c r="C100" s="47"/>
      <c r="D100" s="47"/>
      <c r="E100" s="47"/>
    </row>
    <row r="101" spans="1:6" ht="15.75" x14ac:dyDescent="0.25">
      <c r="A101" s="48" t="s">
        <v>11</v>
      </c>
      <c r="B101" s="48"/>
      <c r="C101" s="48"/>
      <c r="D101" s="48"/>
      <c r="E101" s="48"/>
    </row>
    <row r="102" spans="1:6" ht="15.75" x14ac:dyDescent="0.25">
      <c r="A102" s="48" t="s">
        <v>2</v>
      </c>
      <c r="B102" s="48"/>
      <c r="C102" s="48"/>
      <c r="D102" s="48"/>
      <c r="E102" s="48"/>
    </row>
    <row r="103" spans="1:6" ht="15.75" x14ac:dyDescent="0.25">
      <c r="A103" s="1" t="s">
        <v>3</v>
      </c>
    </row>
    <row r="104" spans="1:6" x14ac:dyDescent="0.25">
      <c r="A104" s="46" t="s">
        <v>5</v>
      </c>
      <c r="B104" s="46"/>
      <c r="C104" s="11" t="s">
        <v>29</v>
      </c>
    </row>
    <row r="105" spans="1:6" x14ac:dyDescent="0.25">
      <c r="A105" s="2" t="s">
        <v>4</v>
      </c>
    </row>
    <row r="106" spans="1:6" x14ac:dyDescent="0.25">
      <c r="A106" s="46" t="s">
        <v>34</v>
      </c>
      <c r="B106" s="46"/>
      <c r="C106" s="11" t="s">
        <v>30</v>
      </c>
    </row>
    <row r="108" spans="1:6" ht="30" customHeight="1" x14ac:dyDescent="0.25">
      <c r="A108" s="43" t="s">
        <v>6</v>
      </c>
      <c r="B108" s="43" t="s">
        <v>7</v>
      </c>
      <c r="C108" s="43" t="s">
        <v>8</v>
      </c>
      <c r="D108" s="43" t="s">
        <v>9</v>
      </c>
      <c r="E108" s="51" t="s">
        <v>10</v>
      </c>
      <c r="F108" s="51"/>
    </row>
    <row r="109" spans="1:6" ht="15" customHeight="1" x14ac:dyDescent="0.25">
      <c r="A109" s="43"/>
      <c r="B109" s="43"/>
      <c r="C109" s="43"/>
      <c r="D109" s="43"/>
      <c r="E109" s="20" t="s">
        <v>38</v>
      </c>
      <c r="F109" s="20" t="s">
        <v>37</v>
      </c>
    </row>
    <row r="110" spans="1:6" x14ac:dyDescent="0.25">
      <c r="A110" s="5">
        <v>1</v>
      </c>
      <c r="B110" s="4" t="str">
        <f>"ALIF EZANY BIN YEM"</f>
        <v>ALIF EZANY BIN YEM</v>
      </c>
      <c r="C110" s="14" t="str">
        <f>"000923110129"</f>
        <v>000923110129</v>
      </c>
      <c r="D110" s="14" t="str">
        <f t="shared" ref="D110:D135" si="2">"MPI"</f>
        <v>MPI</v>
      </c>
      <c r="E110" s="22"/>
      <c r="F110" s="22"/>
    </row>
    <row r="111" spans="1:6" x14ac:dyDescent="0.25">
      <c r="A111" s="5">
        <v>2</v>
      </c>
      <c r="B111" s="4" t="str">
        <f>"ARIF MAZLAN BIN ABDUL MANAF"</f>
        <v>ARIF MAZLAN BIN ABDUL MANAF</v>
      </c>
      <c r="C111" s="14" t="str">
        <f>"000412060393"</f>
        <v>000412060393</v>
      </c>
      <c r="D111" s="14" t="str">
        <f t="shared" si="2"/>
        <v>MPI</v>
      </c>
      <c r="E111" s="22"/>
      <c r="F111" s="22"/>
    </row>
    <row r="112" spans="1:6" x14ac:dyDescent="0.25">
      <c r="A112" s="5">
        <v>3</v>
      </c>
      <c r="B112" s="4" t="str">
        <f>"MOHAMAD FADHIL IQMAL BIN SAPRI"</f>
        <v>MOHAMAD FADHIL IQMAL BIN SAPRI</v>
      </c>
      <c r="C112" s="14" t="str">
        <f>"000330060023"</f>
        <v>000330060023</v>
      </c>
      <c r="D112" s="14" t="str">
        <f t="shared" si="2"/>
        <v>MPI</v>
      </c>
      <c r="E112" s="22"/>
      <c r="F112" s="22"/>
    </row>
    <row r="113" spans="1:6" x14ac:dyDescent="0.25">
      <c r="A113" s="5">
        <v>4</v>
      </c>
      <c r="B113" s="4" t="str">
        <f>"MOHAMAD HAKIMI BIN ABDUL HADI"</f>
        <v>MOHAMAD HAKIMI BIN ABDUL HADI</v>
      </c>
      <c r="C113" s="14" t="str">
        <f>"000614060041"</f>
        <v>000614060041</v>
      </c>
      <c r="D113" s="14" t="str">
        <f t="shared" si="2"/>
        <v>MPI</v>
      </c>
      <c r="E113" s="22"/>
      <c r="F113" s="22"/>
    </row>
    <row r="114" spans="1:6" x14ac:dyDescent="0.25">
      <c r="A114" s="5">
        <v>5</v>
      </c>
      <c r="B114" s="4" t="str">
        <f>"MOHAMAD HARIS IZWAN BIN ABD RAHMAN"</f>
        <v>MOHAMAD HARIS IZWAN BIN ABD RAHMAN</v>
      </c>
      <c r="C114" s="14" t="str">
        <f>"001013060243"</f>
        <v>001013060243</v>
      </c>
      <c r="D114" s="14" t="str">
        <f t="shared" si="2"/>
        <v>MPI</v>
      </c>
      <c r="E114" s="22"/>
      <c r="F114" s="22"/>
    </row>
    <row r="115" spans="1:6" x14ac:dyDescent="0.25">
      <c r="A115" s="5">
        <v>6</v>
      </c>
      <c r="B115" s="4" t="str">
        <f>"MOHAMAD HELMI BIN IDRIS"</f>
        <v>MOHAMAD HELMI BIN IDRIS</v>
      </c>
      <c r="C115" s="14" t="str">
        <f>"000410060947"</f>
        <v>000410060947</v>
      </c>
      <c r="D115" s="14" t="str">
        <f t="shared" si="2"/>
        <v>MPI</v>
      </c>
      <c r="E115" s="22"/>
      <c r="F115" s="22"/>
    </row>
    <row r="116" spans="1:6" x14ac:dyDescent="0.25">
      <c r="A116" s="5">
        <v>7</v>
      </c>
      <c r="B116" s="4" t="str">
        <f>"MOHAMAD RAZLAN BIN MOHD ARIFF"</f>
        <v>MOHAMAD RAZLAN BIN MOHD ARIFF</v>
      </c>
      <c r="C116" s="14" t="str">
        <f>"000414060119"</f>
        <v>000414060119</v>
      </c>
      <c r="D116" s="14" t="str">
        <f t="shared" si="2"/>
        <v>MPI</v>
      </c>
      <c r="E116" s="22"/>
      <c r="F116" s="22"/>
    </row>
    <row r="117" spans="1:6" x14ac:dyDescent="0.25">
      <c r="A117" s="5">
        <v>8</v>
      </c>
      <c r="B117" s="4" t="str">
        <f>"MOHAMAD ZAIDI BIN MOHD NAJID"</f>
        <v>MOHAMAD ZAIDI BIN MOHD NAJID</v>
      </c>
      <c r="C117" s="14" t="str">
        <f>"000709030195"</f>
        <v>000709030195</v>
      </c>
      <c r="D117" s="14" t="str">
        <f t="shared" si="2"/>
        <v>MPI</v>
      </c>
      <c r="E117" s="22"/>
      <c r="F117" s="22"/>
    </row>
    <row r="118" spans="1:6" x14ac:dyDescent="0.25">
      <c r="A118" s="5">
        <v>9</v>
      </c>
      <c r="B118" s="4" t="str">
        <f>"MUHAMAD IMAM FIRDAUS BIN MUKTAR"</f>
        <v>MUHAMAD IMAM FIRDAUS BIN MUKTAR</v>
      </c>
      <c r="C118" s="14" t="str">
        <f>"000719060291"</f>
        <v>000719060291</v>
      </c>
      <c r="D118" s="14" t="str">
        <f t="shared" si="2"/>
        <v>MPI</v>
      </c>
      <c r="E118" s="22"/>
      <c r="F118" s="22"/>
    </row>
    <row r="119" spans="1:6" x14ac:dyDescent="0.25">
      <c r="A119" s="5">
        <v>10</v>
      </c>
      <c r="B119" s="4" t="str">
        <f>"MUHAMMAD ALIF JEFRYZAL BIN MOHD FAZLEY"</f>
        <v>MUHAMMAD ALIF JEFRYZAL BIN MOHD FAZLEY</v>
      </c>
      <c r="C119" s="14" t="str">
        <f>"000511100047"</f>
        <v>000511100047</v>
      </c>
      <c r="D119" s="14" t="str">
        <f t="shared" si="2"/>
        <v>MPI</v>
      </c>
      <c r="E119" s="22"/>
      <c r="F119" s="22"/>
    </row>
    <row r="120" spans="1:6" x14ac:dyDescent="0.25">
      <c r="A120" s="5">
        <v>11</v>
      </c>
      <c r="B120" s="4" t="str">
        <f>"MUHAMMAD AMIRRUKHAINI BIN ABDUL NIZAM"</f>
        <v>MUHAMMAD AMIRRUKHAINI BIN ABDUL NIZAM</v>
      </c>
      <c r="C120" s="14" t="str">
        <f>"000724140085"</f>
        <v>000724140085</v>
      </c>
      <c r="D120" s="14" t="str">
        <f t="shared" si="2"/>
        <v>MPI</v>
      </c>
      <c r="E120" s="22"/>
      <c r="F120" s="22"/>
    </row>
    <row r="121" spans="1:6" x14ac:dyDescent="0.25">
      <c r="A121" s="5">
        <v>12</v>
      </c>
      <c r="B121" s="4" t="str">
        <f>"MUHAMMAD BADRUL HISHAM BIN MAKTAR"</f>
        <v>MUHAMMAD BADRUL HISHAM BIN MAKTAR</v>
      </c>
      <c r="C121" s="14" t="str">
        <f>"000519060297"</f>
        <v>000519060297</v>
      </c>
      <c r="D121" s="14" t="str">
        <f t="shared" si="2"/>
        <v>MPI</v>
      </c>
      <c r="E121" s="22"/>
      <c r="F121" s="22"/>
    </row>
    <row r="122" spans="1:6" x14ac:dyDescent="0.25">
      <c r="A122" s="5">
        <v>13</v>
      </c>
      <c r="B122" s="4" t="str">
        <f>"MUHAMMAD BAIHAQI BIN MUHAMMAD YUSUF"</f>
        <v>MUHAMMAD BAIHAQI BIN MUHAMMAD YUSUF</v>
      </c>
      <c r="C122" s="14" t="str">
        <f>"000511060583"</f>
        <v>000511060583</v>
      </c>
      <c r="D122" s="14" t="str">
        <f t="shared" si="2"/>
        <v>MPI</v>
      </c>
      <c r="E122" s="22"/>
      <c r="F122" s="22"/>
    </row>
    <row r="123" spans="1:6" x14ac:dyDescent="0.25">
      <c r="A123" s="5">
        <v>14</v>
      </c>
      <c r="B123" s="4" t="str">
        <f>"MUHAMMAD FARHAN ASHRAF BIN FORZIRUDUAN"</f>
        <v>MUHAMMAD FARHAN ASHRAF BIN FORZIRUDUAN</v>
      </c>
      <c r="C123" s="14" t="str">
        <f>"000717060511"</f>
        <v>000717060511</v>
      </c>
      <c r="D123" s="14" t="str">
        <f t="shared" si="2"/>
        <v>MPI</v>
      </c>
      <c r="E123" s="22"/>
      <c r="F123" s="22"/>
    </row>
    <row r="124" spans="1:6" x14ac:dyDescent="0.25">
      <c r="A124" s="5">
        <v>15</v>
      </c>
      <c r="B124" s="4" t="str">
        <f>"MUHAMMAD NASRUDDIN BIN MOHAMAD MUHAIDIN"</f>
        <v>MUHAMMAD NASRUDDIN BIN MOHAMAD MUHAIDIN</v>
      </c>
      <c r="C124" s="14" t="str">
        <f>"000128060273"</f>
        <v>000128060273</v>
      </c>
      <c r="D124" s="14" t="str">
        <f t="shared" si="2"/>
        <v>MPI</v>
      </c>
      <c r="E124" s="22"/>
      <c r="F124" s="22"/>
    </row>
    <row r="125" spans="1:6" x14ac:dyDescent="0.25">
      <c r="A125" s="5">
        <v>16</v>
      </c>
      <c r="B125" s="4" t="str">
        <f>"MUHAMMAD NUR HAZIQ BIN AZMI"</f>
        <v>MUHAMMAD NUR HAZIQ BIN AZMI</v>
      </c>
      <c r="C125" s="14" t="str">
        <f>"000227101827"</f>
        <v>000227101827</v>
      </c>
      <c r="D125" s="14" t="str">
        <f t="shared" si="2"/>
        <v>MPI</v>
      </c>
      <c r="E125" s="22"/>
      <c r="F125" s="22"/>
    </row>
    <row r="126" spans="1:6" x14ac:dyDescent="0.25">
      <c r="A126" s="5">
        <v>17</v>
      </c>
      <c r="B126" s="4" t="str">
        <f>"MUHAMMAD NUR LOKMAN BIN JAMALUDIN"</f>
        <v>MUHAMMAD NUR LOKMAN BIN JAMALUDIN</v>
      </c>
      <c r="C126" s="14" t="str">
        <f>"818060561"</f>
        <v>818060561</v>
      </c>
      <c r="D126" s="14" t="str">
        <f t="shared" si="2"/>
        <v>MPI</v>
      </c>
      <c r="E126" s="22"/>
      <c r="F126" s="22"/>
    </row>
    <row r="127" spans="1:6" x14ac:dyDescent="0.25">
      <c r="A127" s="5">
        <v>18</v>
      </c>
      <c r="B127" s="4" t="str">
        <f>"MUHAMMAD TAUFIQ BIN TAUHID"</f>
        <v>MUHAMMAD TAUFIQ BIN TAUHID</v>
      </c>
      <c r="C127" s="14" t="str">
        <f>"001118060215"</f>
        <v>001118060215</v>
      </c>
      <c r="D127" s="14" t="str">
        <f t="shared" si="2"/>
        <v>MPI</v>
      </c>
      <c r="E127" s="22"/>
      <c r="F127" s="22"/>
    </row>
    <row r="128" spans="1:6" x14ac:dyDescent="0.25">
      <c r="A128" s="5">
        <v>19</v>
      </c>
      <c r="B128" s="4" t="str">
        <f>"MUHAMMAD ZUL IMAN HAKIMI BIN A ZUL-KARNAIEN"</f>
        <v>MUHAMMAD ZUL IMAN HAKIMI BIN A ZUL-KARNAIEN</v>
      </c>
      <c r="C128" s="14" t="str">
        <f>"000406060725"</f>
        <v>000406060725</v>
      </c>
      <c r="D128" s="14" t="str">
        <f t="shared" si="2"/>
        <v>MPI</v>
      </c>
      <c r="E128" s="22"/>
      <c r="F128" s="22"/>
    </row>
    <row r="129" spans="1:6" x14ac:dyDescent="0.25">
      <c r="A129" s="5">
        <v>20</v>
      </c>
      <c r="B129" s="4" t="str">
        <f>"NORAIN ATIRAH BINTI MOHD ZAIDA"</f>
        <v>NORAIN ATIRAH BINTI MOHD ZAIDA</v>
      </c>
      <c r="C129" s="14" t="str">
        <f>"001003060020"</f>
        <v>001003060020</v>
      </c>
      <c r="D129" s="14" t="str">
        <f t="shared" si="2"/>
        <v>MPI</v>
      </c>
      <c r="E129" s="22"/>
      <c r="F129" s="22"/>
    </row>
    <row r="130" spans="1:6" x14ac:dyDescent="0.25">
      <c r="A130" s="5">
        <v>21</v>
      </c>
      <c r="B130" s="4" t="str">
        <f>"NORASMIRAH BINTI ROZEMI"</f>
        <v>NORASMIRAH BINTI ROZEMI</v>
      </c>
      <c r="C130" s="14" t="str">
        <f>"001002060352"</f>
        <v>001002060352</v>
      </c>
      <c r="D130" s="14" t="str">
        <f t="shared" si="2"/>
        <v>MPI</v>
      </c>
      <c r="E130" s="22"/>
      <c r="F130" s="22"/>
    </row>
    <row r="131" spans="1:6" x14ac:dyDescent="0.25">
      <c r="A131" s="5">
        <v>22</v>
      </c>
      <c r="B131" s="4" t="str">
        <f>"NORFATIN EISYA'MIRA BINTI ABDUL"</f>
        <v>NORFATIN EISYA'MIRA BINTI ABDUL</v>
      </c>
      <c r="C131" s="14" t="str">
        <f>"000226050490"</f>
        <v>000226050490</v>
      </c>
      <c r="D131" s="14" t="str">
        <f t="shared" si="2"/>
        <v>MPI</v>
      </c>
      <c r="E131" s="22"/>
      <c r="F131" s="22"/>
    </row>
    <row r="132" spans="1:6" x14ac:dyDescent="0.25">
      <c r="A132" s="5">
        <v>23</v>
      </c>
      <c r="B132" s="4" t="str">
        <f>"NUR MASSHITAH ATINI BINTI HADIS"</f>
        <v>NUR MASSHITAH ATINI BINTI HADIS</v>
      </c>
      <c r="C132" s="14" t="str">
        <f>"000331060156"</f>
        <v>000331060156</v>
      </c>
      <c r="D132" s="14" t="str">
        <f t="shared" si="2"/>
        <v>MPI</v>
      </c>
      <c r="E132" s="22"/>
      <c r="F132" s="22"/>
    </row>
    <row r="133" spans="1:6" x14ac:dyDescent="0.25">
      <c r="A133" s="5">
        <v>24</v>
      </c>
      <c r="B133" s="4" t="str">
        <f>"NURSYAHIRAH FADHLINA BINTI MUN"</f>
        <v>NURSYAHIRAH FADHLINA BINTI MUN</v>
      </c>
      <c r="C133" s="14" t="str">
        <f>"001225060018"</f>
        <v>001225060018</v>
      </c>
      <c r="D133" s="14" t="str">
        <f t="shared" si="2"/>
        <v>MPI</v>
      </c>
      <c r="E133" s="23"/>
      <c r="F133" s="22"/>
    </row>
    <row r="134" spans="1:6" x14ac:dyDescent="0.25">
      <c r="A134" s="5">
        <v>25</v>
      </c>
      <c r="B134" s="4" t="str">
        <f>"RUSMARINI ASNIZA BINTI ZAKERIA"</f>
        <v>RUSMARINI ASNIZA BINTI ZAKERIA</v>
      </c>
      <c r="C134" s="14" t="str">
        <f>"000416060366"</f>
        <v>000416060366</v>
      </c>
      <c r="D134" s="14" t="str">
        <f t="shared" si="2"/>
        <v>MPI</v>
      </c>
      <c r="E134" s="22"/>
      <c r="F134" s="22"/>
    </row>
    <row r="135" spans="1:6" x14ac:dyDescent="0.25">
      <c r="A135" s="5">
        <v>26</v>
      </c>
      <c r="B135" s="4" t="str">
        <f>"ZARITH ISKANDAR BIN ZULKIFLI"</f>
        <v>ZARITH ISKANDAR BIN ZULKIFLI</v>
      </c>
      <c r="C135" s="14" t="str">
        <f>"000213140067"</f>
        <v>000213140067</v>
      </c>
      <c r="D135" s="14" t="str">
        <f t="shared" si="2"/>
        <v>MPI</v>
      </c>
      <c r="E135" s="22"/>
      <c r="F135" s="22"/>
    </row>
    <row r="136" spans="1:6" x14ac:dyDescent="0.25">
      <c r="A136" s="6"/>
      <c r="B136" s="7"/>
      <c r="C136" s="15"/>
      <c r="D136" s="15"/>
      <c r="E136" s="7"/>
    </row>
    <row r="137" spans="1:6" x14ac:dyDescent="0.25">
      <c r="A137" s="6"/>
      <c r="B137" s="7"/>
      <c r="C137" s="15"/>
      <c r="D137" s="15"/>
      <c r="E137" s="7"/>
    </row>
    <row r="138" spans="1:6" x14ac:dyDescent="0.25">
      <c r="A138" s="6"/>
      <c r="B138" s="7"/>
      <c r="C138" s="15"/>
      <c r="D138" s="15"/>
      <c r="E138" s="7"/>
    </row>
    <row r="139" spans="1:6" x14ac:dyDescent="0.25">
      <c r="A139" s="6"/>
      <c r="B139" s="7"/>
      <c r="C139" s="15"/>
      <c r="D139" s="15"/>
      <c r="E139" s="7"/>
    </row>
    <row r="140" spans="1:6" x14ac:dyDescent="0.25">
      <c r="A140" s="6"/>
      <c r="B140" s="7"/>
      <c r="C140" s="15"/>
      <c r="D140" s="15"/>
      <c r="E140" s="7"/>
    </row>
    <row r="141" spans="1:6" x14ac:dyDescent="0.25">
      <c r="A141" s="6"/>
      <c r="B141" s="7"/>
      <c r="C141" s="15"/>
      <c r="D141" s="15"/>
      <c r="E141" s="7"/>
    </row>
    <row r="142" spans="1:6" x14ac:dyDescent="0.25">
      <c r="A142" s="3" t="s">
        <v>40</v>
      </c>
    </row>
    <row r="143" spans="1:6" x14ac:dyDescent="0.25">
      <c r="A143" s="3" t="s">
        <v>39</v>
      </c>
    </row>
    <row r="144" spans="1:6" x14ac:dyDescent="0.25">
      <c r="A144" s="3"/>
    </row>
    <row r="146" spans="1:6" x14ac:dyDescent="0.25">
      <c r="A146" s="44" t="s">
        <v>13</v>
      </c>
      <c r="B146" s="44"/>
      <c r="C146" s="44"/>
      <c r="D146" s="44"/>
      <c r="E146" s="44"/>
      <c r="F146" s="44"/>
    </row>
    <row r="147" spans="1:6" x14ac:dyDescent="0.25">
      <c r="A147" s="12"/>
      <c r="B147" s="12"/>
      <c r="C147" s="12"/>
      <c r="D147" s="12"/>
      <c r="E147" s="12"/>
      <c r="F147" s="12"/>
    </row>
    <row r="148" spans="1:6" ht="15.75" x14ac:dyDescent="0.25">
      <c r="A148" s="47" t="s">
        <v>0</v>
      </c>
      <c r="B148" s="47"/>
      <c r="C148" s="47"/>
      <c r="D148" s="47"/>
      <c r="E148" s="47"/>
    </row>
    <row r="149" spans="1:6" ht="15.75" x14ac:dyDescent="0.25">
      <c r="A149" s="47" t="s">
        <v>1</v>
      </c>
      <c r="B149" s="47"/>
      <c r="C149" s="47"/>
      <c r="D149" s="47"/>
      <c r="E149" s="47"/>
    </row>
    <row r="150" spans="1:6" ht="15.75" x14ac:dyDescent="0.25">
      <c r="A150" s="48" t="s">
        <v>11</v>
      </c>
      <c r="B150" s="48"/>
      <c r="C150" s="48"/>
      <c r="D150" s="48"/>
      <c r="E150" s="48"/>
    </row>
    <row r="151" spans="1:6" ht="15.75" x14ac:dyDescent="0.25">
      <c r="A151" s="48" t="s">
        <v>2</v>
      </c>
      <c r="B151" s="48"/>
      <c r="C151" s="48"/>
      <c r="D151" s="48"/>
      <c r="E151" s="48"/>
    </row>
    <row r="152" spans="1:6" ht="15.75" x14ac:dyDescent="0.25">
      <c r="A152" s="1" t="s">
        <v>3</v>
      </c>
    </row>
    <row r="153" spans="1:6" x14ac:dyDescent="0.25">
      <c r="A153" s="46" t="s">
        <v>5</v>
      </c>
      <c r="B153" s="46"/>
      <c r="C153" s="11" t="s">
        <v>29</v>
      </c>
    </row>
    <row r="154" spans="1:6" x14ac:dyDescent="0.25">
      <c r="A154" s="2" t="s">
        <v>4</v>
      </c>
    </row>
    <row r="155" spans="1:6" x14ac:dyDescent="0.25">
      <c r="A155" s="46" t="s">
        <v>34</v>
      </c>
      <c r="B155" s="46"/>
      <c r="C155" s="11" t="s">
        <v>30</v>
      </c>
    </row>
    <row r="157" spans="1:6" ht="31.5" customHeight="1" x14ac:dyDescent="0.25">
      <c r="A157" s="43" t="s">
        <v>6</v>
      </c>
      <c r="B157" s="43" t="s">
        <v>7</v>
      </c>
      <c r="C157" s="43" t="s">
        <v>8</v>
      </c>
      <c r="D157" s="43" t="s">
        <v>9</v>
      </c>
      <c r="E157" s="51" t="s">
        <v>10</v>
      </c>
      <c r="F157" s="51"/>
    </row>
    <row r="158" spans="1:6" ht="15" customHeight="1" x14ac:dyDescent="0.25">
      <c r="A158" s="43"/>
      <c r="B158" s="43"/>
      <c r="C158" s="43"/>
      <c r="D158" s="43"/>
      <c r="E158" s="20" t="s">
        <v>38</v>
      </c>
      <c r="F158" s="20" t="s">
        <v>37</v>
      </c>
    </row>
    <row r="159" spans="1:6" x14ac:dyDescent="0.25">
      <c r="A159" s="5">
        <v>1</v>
      </c>
      <c r="B159" s="4" t="str">
        <f>"AHMAD FITRI HIJJAZ BIN AHMAD NAZRI"</f>
        <v>AHMAD FITRI HIJJAZ BIN AHMAD NAZRI</v>
      </c>
      <c r="C159" s="14" t="str">
        <f>"000613060293"</f>
        <v>000613060293</v>
      </c>
      <c r="D159" s="14" t="str">
        <f t="shared" ref="D159:D188" si="3">"MTA"</f>
        <v>MTA</v>
      </c>
      <c r="E159" s="22"/>
      <c r="F159" s="22"/>
    </row>
    <row r="160" spans="1:6" x14ac:dyDescent="0.25">
      <c r="A160" s="5">
        <v>2</v>
      </c>
      <c r="B160" s="4" t="str">
        <f>"AMIRUL AIMAN BIN ISMAIL"</f>
        <v>AMIRUL AIMAN BIN ISMAIL</v>
      </c>
      <c r="C160" s="14" t="str">
        <f>"000105030485"</f>
        <v>000105030485</v>
      </c>
      <c r="D160" s="14" t="str">
        <f t="shared" si="3"/>
        <v>MTA</v>
      </c>
      <c r="E160" s="22"/>
      <c r="F160" s="22"/>
    </row>
    <row r="161" spans="1:6" x14ac:dyDescent="0.25">
      <c r="A161" s="5">
        <v>3</v>
      </c>
      <c r="B161" s="4" t="str">
        <f>"DARRENNISH A/L SELVARAJAH"</f>
        <v>DARRENNISH A/L SELVARAJAH</v>
      </c>
      <c r="C161" s="14" t="str">
        <f>"001102060851"</f>
        <v>001102060851</v>
      </c>
      <c r="D161" s="14" t="str">
        <f t="shared" si="3"/>
        <v>MTA</v>
      </c>
      <c r="E161" s="26"/>
      <c r="F161" s="22"/>
    </row>
    <row r="162" spans="1:6" x14ac:dyDescent="0.25">
      <c r="A162" s="5">
        <v>4</v>
      </c>
      <c r="B162" s="4" t="str">
        <f>"MOHAMAD FARHAN BIN RAZALI"</f>
        <v>MOHAMAD FARHAN BIN RAZALI</v>
      </c>
      <c r="C162" s="14" t="str">
        <f>"000220020063"</f>
        <v>000220020063</v>
      </c>
      <c r="D162" s="14" t="str">
        <f t="shared" si="3"/>
        <v>MTA</v>
      </c>
      <c r="E162" s="22"/>
      <c r="F162" s="22"/>
    </row>
    <row r="163" spans="1:6" x14ac:dyDescent="0.25">
      <c r="A163" s="5">
        <v>5</v>
      </c>
      <c r="B163" s="4" t="str">
        <f>"MOHAMAD HAZWAN HANIF BIN MOHAMAD HASHIM"</f>
        <v>MOHAMAD HAZWAN HANIF BIN MOHAMAD HASHIM</v>
      </c>
      <c r="C163" s="14" t="str">
        <f>"001220060457"</f>
        <v>001220060457</v>
      </c>
      <c r="D163" s="14" t="str">
        <f t="shared" si="3"/>
        <v>MTA</v>
      </c>
      <c r="E163" s="22"/>
      <c r="F163" s="22"/>
    </row>
    <row r="164" spans="1:6" x14ac:dyDescent="0.25">
      <c r="A164" s="5">
        <v>6</v>
      </c>
      <c r="B164" s="4" t="str">
        <f>"MOHAMAD NASIRUDDIN BIN MOHD NOR"</f>
        <v>MOHAMAD NASIRUDDIN BIN MOHD NOR</v>
      </c>
      <c r="C164" s="14" t="str">
        <f>"000131030067"</f>
        <v>000131030067</v>
      </c>
      <c r="D164" s="14" t="str">
        <f t="shared" si="3"/>
        <v>MTA</v>
      </c>
      <c r="E164" s="22"/>
      <c r="F164" s="22"/>
    </row>
    <row r="165" spans="1:6" x14ac:dyDescent="0.25">
      <c r="A165" s="5">
        <v>7</v>
      </c>
      <c r="B165" s="4" t="str">
        <f>"MOHAMMAD AMIRUL AMIR BIN AZHARI"</f>
        <v>MOHAMMAD AMIRUL AMIR BIN AZHARI</v>
      </c>
      <c r="C165" s="14" t="str">
        <f>"000708060499"</f>
        <v>000708060499</v>
      </c>
      <c r="D165" s="14" t="str">
        <f t="shared" si="3"/>
        <v>MTA</v>
      </c>
      <c r="E165" s="22"/>
      <c r="F165" s="22"/>
    </row>
    <row r="166" spans="1:6" x14ac:dyDescent="0.25">
      <c r="A166" s="5">
        <v>8</v>
      </c>
      <c r="B166" s="4" t="str">
        <f>"MUHAMAD AIMAN BIN SAIDI"</f>
        <v>MUHAMAD AIMAN BIN SAIDI</v>
      </c>
      <c r="C166" s="14" t="str">
        <f>"000729060025"</f>
        <v>000729060025</v>
      </c>
      <c r="D166" s="14" t="str">
        <f t="shared" si="3"/>
        <v>MTA</v>
      </c>
      <c r="E166" s="22"/>
      <c r="F166" s="22"/>
    </row>
    <row r="167" spans="1:6" x14ac:dyDescent="0.25">
      <c r="A167" s="5">
        <v>9</v>
      </c>
      <c r="B167" s="4" t="str">
        <f>"MUHAMAD IRFAN BIN MUHAMAD NASRI"</f>
        <v>MUHAMAD IRFAN BIN MUHAMAD NASRI</v>
      </c>
      <c r="C167" s="14" t="str">
        <f>"001129060077"</f>
        <v>001129060077</v>
      </c>
      <c r="D167" s="14" t="str">
        <f t="shared" si="3"/>
        <v>MTA</v>
      </c>
      <c r="E167" s="22"/>
      <c r="F167" s="22"/>
    </row>
    <row r="168" spans="1:6" x14ac:dyDescent="0.25">
      <c r="A168" s="5">
        <v>10</v>
      </c>
      <c r="B168" s="4" t="str">
        <f>"MUHAMAD NORHAKIM BIN MUHAMAD ZUKRI"</f>
        <v>MUHAMAD NORHAKIM BIN MUHAMAD ZUKRI</v>
      </c>
      <c r="C168" s="14" t="str">
        <f>"000926060235"</f>
        <v>000926060235</v>
      </c>
      <c r="D168" s="14" t="str">
        <f t="shared" si="3"/>
        <v>MTA</v>
      </c>
      <c r="E168" s="22"/>
      <c r="F168" s="22"/>
    </row>
    <row r="169" spans="1:6" x14ac:dyDescent="0.25">
      <c r="A169" s="5">
        <v>11</v>
      </c>
      <c r="B169" s="4" t="str">
        <f>"MUHAMAD SOLLIHIN ASRAF BIN ZAINOL"</f>
        <v>MUHAMAD SOLLIHIN ASRAF BIN ZAINOL</v>
      </c>
      <c r="C169" s="14" t="str">
        <f>"000202060029"</f>
        <v>000202060029</v>
      </c>
      <c r="D169" s="14" t="str">
        <f t="shared" si="3"/>
        <v>MTA</v>
      </c>
      <c r="E169" s="22"/>
      <c r="F169" s="22"/>
    </row>
    <row r="170" spans="1:6" x14ac:dyDescent="0.25">
      <c r="A170" s="5">
        <v>12</v>
      </c>
      <c r="B170" s="4" t="str">
        <f>"MUHAMMAD AFIQ NASHROL BIN MAZUAN"</f>
        <v>MUHAMMAD AFIQ NASHROL BIN MAZUAN</v>
      </c>
      <c r="C170" s="14" t="str">
        <f>"000220100725"</f>
        <v>000220100725</v>
      </c>
      <c r="D170" s="14" t="str">
        <f t="shared" si="3"/>
        <v>MTA</v>
      </c>
      <c r="E170" s="22"/>
      <c r="F170" s="22"/>
    </row>
    <row r="171" spans="1:6" x14ac:dyDescent="0.25">
      <c r="A171" s="5">
        <v>13</v>
      </c>
      <c r="B171" s="4" t="str">
        <f>"MUHAMMAD AIZU ZAFIR ARIB BIN KAMALUDIN"</f>
        <v>MUHAMMAD AIZU ZAFIR ARIB BIN KAMALUDIN</v>
      </c>
      <c r="C171" s="14" t="str">
        <f>"000326060389"</f>
        <v>000326060389</v>
      </c>
      <c r="D171" s="14" t="str">
        <f t="shared" si="3"/>
        <v>MTA</v>
      </c>
      <c r="E171" s="22"/>
      <c r="F171" s="22"/>
    </row>
    <row r="172" spans="1:6" x14ac:dyDescent="0.25">
      <c r="A172" s="5">
        <v>14</v>
      </c>
      <c r="B172" s="4" t="str">
        <f>"MUHAMMAD AIZU ZAHIN ALIF BIN KAMALUDIN"</f>
        <v>MUHAMMAD AIZU ZAHIN ALIF BIN KAMALUDIN</v>
      </c>
      <c r="C172" s="14" t="str">
        <f>"000326060397"</f>
        <v>000326060397</v>
      </c>
      <c r="D172" s="14" t="str">
        <f t="shared" si="3"/>
        <v>MTA</v>
      </c>
      <c r="E172" s="22"/>
      <c r="F172" s="22"/>
    </row>
    <row r="173" spans="1:6" x14ac:dyDescent="0.25">
      <c r="A173" s="5">
        <v>15</v>
      </c>
      <c r="B173" s="4" t="str">
        <f>"MUHAMMAD AMMAR AMIRUDDIN BIN MUHAMMAD"</f>
        <v>MUHAMMAD AMMAR AMIRUDDIN BIN MUHAMMAD</v>
      </c>
      <c r="C173" s="14" t="str">
        <f>"001112060249"</f>
        <v>001112060249</v>
      </c>
      <c r="D173" s="14" t="str">
        <f t="shared" si="3"/>
        <v>MTA</v>
      </c>
      <c r="E173" s="22"/>
      <c r="F173" s="22"/>
    </row>
    <row r="174" spans="1:6" x14ac:dyDescent="0.25">
      <c r="A174" s="5">
        <v>16</v>
      </c>
      <c r="B174" s="4" t="str">
        <f>"MUHAMMAD DANIAL BIN HISHAM"</f>
        <v>MUHAMMAD DANIAL BIN HISHAM</v>
      </c>
      <c r="C174" s="14" t="str">
        <f>"000610060431"</f>
        <v>000610060431</v>
      </c>
      <c r="D174" s="14" t="str">
        <f t="shared" si="3"/>
        <v>MTA</v>
      </c>
      <c r="E174" s="22"/>
      <c r="F174" s="22"/>
    </row>
    <row r="175" spans="1:6" x14ac:dyDescent="0.25">
      <c r="A175" s="5">
        <v>17</v>
      </c>
      <c r="B175" s="4" t="str">
        <f>"MUHAMMAD FIKRI BIN ROSLI"</f>
        <v>MUHAMMAD FIKRI BIN ROSLI</v>
      </c>
      <c r="C175" s="14" t="str">
        <f>"000814030445"</f>
        <v>000814030445</v>
      </c>
      <c r="D175" s="14" t="str">
        <f t="shared" si="3"/>
        <v>MTA</v>
      </c>
      <c r="E175" s="22"/>
      <c r="F175" s="22"/>
    </row>
    <row r="176" spans="1:6" x14ac:dyDescent="0.25">
      <c r="A176" s="5">
        <v>18</v>
      </c>
      <c r="B176" s="4" t="str">
        <f>"MUHAMMAD HAKAM BIN RAMLY"</f>
        <v>MUHAMMAD HAKAM BIN RAMLY</v>
      </c>
      <c r="C176" s="14" t="str">
        <f>"000830060249"</f>
        <v>000830060249</v>
      </c>
      <c r="D176" s="14" t="str">
        <f t="shared" si="3"/>
        <v>MTA</v>
      </c>
      <c r="E176" s="22"/>
      <c r="F176" s="22"/>
    </row>
    <row r="177" spans="1:6" x14ac:dyDescent="0.25">
      <c r="A177" s="5">
        <v>19</v>
      </c>
      <c r="B177" s="4" t="str">
        <f>"MUHAMMAD HAZIQ BIN MOHAMAD POAD"</f>
        <v>MUHAMMAD HAZIQ BIN MOHAMAD POAD</v>
      </c>
      <c r="C177" s="14" t="str">
        <f>"000824100515"</f>
        <v>000824100515</v>
      </c>
      <c r="D177" s="14" t="str">
        <f t="shared" si="3"/>
        <v>MTA</v>
      </c>
      <c r="E177" s="22"/>
      <c r="F177" s="22"/>
    </row>
    <row r="178" spans="1:6" x14ac:dyDescent="0.25">
      <c r="A178" s="5">
        <v>20</v>
      </c>
      <c r="B178" s="4" t="str">
        <f>"MUHAMMAD HAZIQ HAIKAL BIN SABRI"</f>
        <v>MUHAMMAD HAZIQ HAIKAL BIN SABRI</v>
      </c>
      <c r="C178" s="14" t="str">
        <f>"000912060197"</f>
        <v>000912060197</v>
      </c>
      <c r="D178" s="14" t="str">
        <f t="shared" si="3"/>
        <v>MTA</v>
      </c>
      <c r="E178" s="22"/>
      <c r="F178" s="22"/>
    </row>
    <row r="179" spans="1:6" x14ac:dyDescent="0.25">
      <c r="A179" s="5">
        <v>21</v>
      </c>
      <c r="B179" s="4" t="str">
        <f>"MUHAMMAD IKHMAL BIN YUNUS"</f>
        <v>MUHAMMAD IKHMAL BIN YUNUS</v>
      </c>
      <c r="C179" s="14" t="str">
        <f>"001114060461"</f>
        <v>001114060461</v>
      </c>
      <c r="D179" s="14" t="str">
        <f t="shared" si="3"/>
        <v>MTA</v>
      </c>
      <c r="E179" s="22"/>
      <c r="F179" s="22"/>
    </row>
    <row r="180" spans="1:6" x14ac:dyDescent="0.25">
      <c r="A180" s="5">
        <v>22</v>
      </c>
      <c r="B180" s="4" t="str">
        <f>"MUHAMMAD IKRAMUDDIN BIN ADLI ADZAMIN"</f>
        <v>MUHAMMAD IKRAMUDDIN BIN ADLI ADZAMIN</v>
      </c>
      <c r="C180" s="14" t="str">
        <f>"000227060447"</f>
        <v>000227060447</v>
      </c>
      <c r="D180" s="14" t="str">
        <f t="shared" si="3"/>
        <v>MTA</v>
      </c>
      <c r="E180" s="22"/>
      <c r="F180" s="22"/>
    </row>
    <row r="181" spans="1:6" x14ac:dyDescent="0.25">
      <c r="A181" s="5">
        <v>23</v>
      </c>
      <c r="B181" s="4" t="str">
        <f>"MUHAMMAD IQMAL HAKIMI BIN SUHAIME"</f>
        <v>MUHAMMAD IQMAL HAKIMI BIN SUHAIME</v>
      </c>
      <c r="C181" s="14" t="str">
        <f>"000323060981"</f>
        <v>000323060981</v>
      </c>
      <c r="D181" s="14" t="str">
        <f t="shared" si="3"/>
        <v>MTA</v>
      </c>
      <c r="E181" s="22"/>
      <c r="F181" s="22"/>
    </row>
    <row r="182" spans="1:6" x14ac:dyDescent="0.25">
      <c r="A182" s="5">
        <v>24</v>
      </c>
      <c r="B182" s="4" t="str">
        <f>"MUHAMMAD RUZAIMI BIN MOHD RAZAKI"</f>
        <v>MUHAMMAD RUZAIMI BIN MOHD RAZAKI</v>
      </c>
      <c r="C182" s="14" t="str">
        <f>"000224061129"</f>
        <v>000224061129</v>
      </c>
      <c r="D182" s="14" t="str">
        <f t="shared" si="3"/>
        <v>MTA</v>
      </c>
      <c r="E182" s="22"/>
      <c r="F182" s="22"/>
    </row>
    <row r="183" spans="1:6" x14ac:dyDescent="0.25">
      <c r="A183" s="5">
        <v>25</v>
      </c>
      <c r="B183" s="4" t="str">
        <f>"MUHAMMAD SYAHIR BIN A MALEK"</f>
        <v>MUHAMMAD SYAHIR BIN A MALEK</v>
      </c>
      <c r="C183" s="14" t="str">
        <f>"000130060379"</f>
        <v>000130060379</v>
      </c>
      <c r="D183" s="14" t="str">
        <f t="shared" si="3"/>
        <v>MTA</v>
      </c>
      <c r="E183" s="22"/>
      <c r="F183" s="22"/>
    </row>
    <row r="184" spans="1:6" x14ac:dyDescent="0.25">
      <c r="A184" s="5">
        <v>26</v>
      </c>
      <c r="B184" s="4" t="str">
        <f>"MUHAMMAD YUSHAFZAN BIN MOHD TAMIZI"</f>
        <v>MUHAMMAD YUSHAFZAN BIN MOHD TAMIZI</v>
      </c>
      <c r="C184" s="14" t="str">
        <f>"001226060431"</f>
        <v>001226060431</v>
      </c>
      <c r="D184" s="14" t="str">
        <f t="shared" si="3"/>
        <v>MTA</v>
      </c>
      <c r="E184" s="22"/>
      <c r="F184" s="22"/>
    </row>
    <row r="185" spans="1:6" x14ac:dyDescent="0.25">
      <c r="A185" s="5">
        <v>27</v>
      </c>
      <c r="B185" s="4" t="str">
        <f>"MUHAMMAD ZUL IKRAM BIN MOHD ROZMI"</f>
        <v>MUHAMMAD ZUL IKRAM BIN MOHD ROZMI</v>
      </c>
      <c r="C185" s="14" t="str">
        <f>"000922060641"</f>
        <v>000922060641</v>
      </c>
      <c r="D185" s="14" t="str">
        <f t="shared" si="3"/>
        <v>MTA</v>
      </c>
      <c r="E185" s="22"/>
      <c r="F185" s="22"/>
    </row>
    <row r="186" spans="1:6" x14ac:dyDescent="0.25">
      <c r="A186" s="5">
        <v>28</v>
      </c>
      <c r="B186" s="4" t="str">
        <f>"NU'MAN BASIR BIN ABDUL GHAFFAR"</f>
        <v>NU'MAN BASIR BIN ABDUL GHAFFAR</v>
      </c>
      <c r="C186" s="14" t="str">
        <f>"000217060371"</f>
        <v>000217060371</v>
      </c>
      <c r="D186" s="14" t="str">
        <f t="shared" si="3"/>
        <v>MTA</v>
      </c>
      <c r="E186" s="22"/>
      <c r="F186" s="22"/>
    </row>
    <row r="187" spans="1:6" x14ac:dyDescent="0.25">
      <c r="A187" s="5">
        <v>29</v>
      </c>
      <c r="B187" s="4" t="str">
        <f>"NURUL SITI SHUHADA"</f>
        <v>NURUL SITI SHUHADA</v>
      </c>
      <c r="C187" s="14" t="str">
        <f>"000626060700"</f>
        <v>000626060700</v>
      </c>
      <c r="D187" s="14" t="str">
        <f t="shared" si="3"/>
        <v>MTA</v>
      </c>
      <c r="E187" s="22"/>
      <c r="F187" s="22"/>
    </row>
    <row r="188" spans="1:6" x14ac:dyDescent="0.25">
      <c r="A188" s="5">
        <v>30</v>
      </c>
      <c r="B188" s="4" t="str">
        <f>"PUTERA ASHRAF NAZARUDDIN BIN AFFENDI UTHRAPATHE"</f>
        <v>PUTERA ASHRAF NAZARUDDIN BIN AFFENDI UTHRAPATHE</v>
      </c>
      <c r="C188" s="14" t="str">
        <f>"001018060779"</f>
        <v>001018060779</v>
      </c>
      <c r="D188" s="14" t="str">
        <f t="shared" si="3"/>
        <v>MTA</v>
      </c>
      <c r="E188" s="22"/>
      <c r="F188" s="22"/>
    </row>
    <row r="189" spans="1:6" x14ac:dyDescent="0.25">
      <c r="A189" s="6"/>
      <c r="B189" s="7"/>
      <c r="C189" s="15"/>
      <c r="D189" s="15"/>
      <c r="E189" s="7"/>
    </row>
    <row r="190" spans="1:6" x14ac:dyDescent="0.25">
      <c r="A190" s="6"/>
      <c r="B190" s="7"/>
      <c r="C190" s="15"/>
      <c r="D190" s="15"/>
      <c r="E190" s="7"/>
    </row>
    <row r="191" spans="1:6" x14ac:dyDescent="0.25">
      <c r="A191" s="3" t="s">
        <v>40</v>
      </c>
    </row>
    <row r="192" spans="1:6" x14ac:dyDescent="0.25">
      <c r="A192" s="3" t="s">
        <v>39</v>
      </c>
    </row>
    <row r="193" spans="1:6" x14ac:dyDescent="0.25">
      <c r="A193" s="3"/>
    </row>
    <row r="195" spans="1:6" x14ac:dyDescent="0.25">
      <c r="A195" s="44" t="s">
        <v>13</v>
      </c>
      <c r="B195" s="44"/>
      <c r="C195" s="44"/>
      <c r="D195" s="44"/>
      <c r="E195" s="44"/>
      <c r="F195" s="44"/>
    </row>
    <row r="196" spans="1:6" x14ac:dyDescent="0.25">
      <c r="A196" s="6"/>
      <c r="B196" s="7"/>
      <c r="C196" s="15"/>
      <c r="D196" s="15"/>
      <c r="E196" s="7"/>
    </row>
    <row r="197" spans="1:6" ht="15.75" x14ac:dyDescent="0.25">
      <c r="A197" s="47" t="s">
        <v>0</v>
      </c>
      <c r="B197" s="47"/>
      <c r="C197" s="47"/>
      <c r="D197" s="47"/>
      <c r="E197" s="47"/>
    </row>
    <row r="198" spans="1:6" ht="15.75" x14ac:dyDescent="0.25">
      <c r="A198" s="47" t="s">
        <v>1</v>
      </c>
      <c r="B198" s="47"/>
      <c r="C198" s="47"/>
      <c r="D198" s="47"/>
      <c r="E198" s="47"/>
    </row>
    <row r="199" spans="1:6" ht="15.75" x14ac:dyDescent="0.25">
      <c r="A199" s="48" t="s">
        <v>11</v>
      </c>
      <c r="B199" s="48"/>
      <c r="C199" s="48"/>
      <c r="D199" s="48"/>
      <c r="E199" s="48"/>
    </row>
    <row r="200" spans="1:6" ht="15.75" x14ac:dyDescent="0.25">
      <c r="A200" s="48" t="s">
        <v>2</v>
      </c>
      <c r="B200" s="48"/>
      <c r="C200" s="48"/>
      <c r="D200" s="48"/>
      <c r="E200" s="48"/>
    </row>
    <row r="201" spans="1:6" ht="15.75" x14ac:dyDescent="0.25">
      <c r="A201" s="1" t="s">
        <v>3</v>
      </c>
    </row>
    <row r="202" spans="1:6" x14ac:dyDescent="0.25">
      <c r="A202" s="46" t="s">
        <v>5</v>
      </c>
      <c r="B202" s="46"/>
      <c r="C202" s="11" t="s">
        <v>29</v>
      </c>
    </row>
    <row r="203" spans="1:6" x14ac:dyDescent="0.25">
      <c r="A203" s="2" t="s">
        <v>4</v>
      </c>
    </row>
    <row r="204" spans="1:6" x14ac:dyDescent="0.25">
      <c r="A204" s="46" t="s">
        <v>34</v>
      </c>
      <c r="B204" s="46"/>
      <c r="C204" s="11" t="s">
        <v>30</v>
      </c>
    </row>
    <row r="206" spans="1:6" ht="30" customHeight="1" x14ac:dyDescent="0.25">
      <c r="A206" s="43" t="s">
        <v>6</v>
      </c>
      <c r="B206" s="43" t="s">
        <v>7</v>
      </c>
      <c r="C206" s="43" t="s">
        <v>8</v>
      </c>
      <c r="D206" s="43" t="s">
        <v>9</v>
      </c>
      <c r="E206" s="51" t="s">
        <v>10</v>
      </c>
      <c r="F206" s="51"/>
    </row>
    <row r="207" spans="1:6" ht="15" customHeight="1" x14ac:dyDescent="0.25">
      <c r="A207" s="43"/>
      <c r="B207" s="43"/>
      <c r="C207" s="43"/>
      <c r="D207" s="43"/>
      <c r="E207" s="20" t="s">
        <v>38</v>
      </c>
      <c r="F207" s="20" t="s">
        <v>37</v>
      </c>
    </row>
    <row r="208" spans="1:6" x14ac:dyDescent="0.25">
      <c r="A208" s="5">
        <v>1</v>
      </c>
      <c r="B208" s="4" t="str">
        <f>"AHMAD FARHAN BIN AZREEN"</f>
        <v>AHMAD FARHAN BIN AZREEN</v>
      </c>
      <c r="C208" s="14" t="str">
        <f>"001213100457"</f>
        <v>001213100457</v>
      </c>
      <c r="D208" s="14" t="str">
        <f t="shared" ref="D208:D237" si="4">"MTK"</f>
        <v>MTK</v>
      </c>
      <c r="E208" s="22"/>
      <c r="F208" s="22"/>
    </row>
    <row r="209" spans="1:6" x14ac:dyDescent="0.25">
      <c r="A209" s="5">
        <v>2</v>
      </c>
      <c r="B209" s="4" t="str">
        <f>"AHMAD HAZIQ BIN MOHD NIZAM"</f>
        <v>AHMAD HAZIQ BIN MOHD NIZAM</v>
      </c>
      <c r="C209" s="14" t="str">
        <f>"001106140621"</f>
        <v>001106140621</v>
      </c>
      <c r="D209" s="14" t="str">
        <f t="shared" si="4"/>
        <v>MTK</v>
      </c>
      <c r="E209" s="22"/>
      <c r="F209" s="22"/>
    </row>
    <row r="210" spans="1:6" x14ac:dyDescent="0.25">
      <c r="A210" s="5">
        <v>3</v>
      </c>
      <c r="B210" s="4" t="str">
        <f>"ALIF NAJMI BIN ABDULLAH"</f>
        <v>ALIF NAJMI BIN ABDULLAH</v>
      </c>
      <c r="C210" s="14" t="str">
        <f>"001215141623"</f>
        <v>001215141623</v>
      </c>
      <c r="D210" s="14" t="str">
        <f t="shared" si="4"/>
        <v>MTK</v>
      </c>
      <c r="E210" s="22"/>
      <c r="F210" s="22"/>
    </row>
    <row r="211" spans="1:6" x14ac:dyDescent="0.25">
      <c r="A211" s="5">
        <v>4</v>
      </c>
      <c r="B211" s="4" t="str">
        <f>"AZARUL HAKIMI BIN AZMI"</f>
        <v>AZARUL HAKIMI BIN AZMI</v>
      </c>
      <c r="C211" s="14" t="str">
        <f>"000510060645"</f>
        <v>000510060645</v>
      </c>
      <c r="D211" s="14" t="str">
        <f t="shared" si="4"/>
        <v>MTK</v>
      </c>
      <c r="E211" s="22"/>
      <c r="F211" s="22"/>
    </row>
    <row r="212" spans="1:6" x14ac:dyDescent="0.25">
      <c r="A212" s="5">
        <v>5</v>
      </c>
      <c r="B212" s="4" t="str">
        <f>"MOHAMAD AFIF ALAUDIN BIN ROSLAN"</f>
        <v>MOHAMAD AFIF ALAUDIN BIN ROSLAN</v>
      </c>
      <c r="C212" s="14" t="str">
        <f>"000623060537"</f>
        <v>000623060537</v>
      </c>
      <c r="D212" s="14" t="str">
        <f t="shared" si="4"/>
        <v>MTK</v>
      </c>
      <c r="E212" s="22"/>
      <c r="F212" s="22"/>
    </row>
    <row r="213" spans="1:6" x14ac:dyDescent="0.25">
      <c r="A213" s="5">
        <v>6</v>
      </c>
      <c r="B213" s="4" t="str">
        <f>"MOHAMAD AIDIL BIN MOHD ZULKEFELY"</f>
        <v>MOHAMAD AIDIL BIN MOHD ZULKEFELY</v>
      </c>
      <c r="C213" s="14" t="str">
        <f>"000330060357"</f>
        <v>000330060357</v>
      </c>
      <c r="D213" s="14" t="str">
        <f t="shared" si="4"/>
        <v>MTK</v>
      </c>
      <c r="E213" s="22"/>
      <c r="F213" s="22"/>
    </row>
    <row r="214" spans="1:6" x14ac:dyDescent="0.25">
      <c r="A214" s="5">
        <v>7</v>
      </c>
      <c r="B214" s="4" t="str">
        <f>"MOHAMAD REDUAN BIN ROSLAN"</f>
        <v>MOHAMAD REDUAN BIN ROSLAN</v>
      </c>
      <c r="C214" s="14" t="str">
        <f>"000308060799"</f>
        <v>000308060799</v>
      </c>
      <c r="D214" s="14" t="str">
        <f t="shared" si="4"/>
        <v>MTK</v>
      </c>
      <c r="E214" s="22"/>
      <c r="F214" s="22"/>
    </row>
    <row r="215" spans="1:6" x14ac:dyDescent="0.25">
      <c r="A215" s="5">
        <v>8</v>
      </c>
      <c r="B215" s="4" t="str">
        <f>"MOHAMMAD AMIRUL HAFIZ BIN ROSDI"</f>
        <v>MOHAMMAD AMIRUL HAFIZ BIN ROSDI</v>
      </c>
      <c r="C215" s="14" t="str">
        <f>"000324060481"</f>
        <v>000324060481</v>
      </c>
      <c r="D215" s="14" t="str">
        <f t="shared" si="4"/>
        <v>MTK</v>
      </c>
      <c r="E215" s="22"/>
      <c r="F215" s="22"/>
    </row>
    <row r="216" spans="1:6" x14ac:dyDescent="0.25">
      <c r="A216" s="5">
        <v>9</v>
      </c>
      <c r="B216" s="4" t="str">
        <f>"MUHAMAAD HARIZ BIN POZI AHMAD"</f>
        <v>MUHAMAAD HARIZ BIN POZI AHMAD</v>
      </c>
      <c r="C216" s="14" t="str">
        <f>"000131060469"</f>
        <v>000131060469</v>
      </c>
      <c r="D216" s="14" t="str">
        <f t="shared" si="4"/>
        <v>MTK</v>
      </c>
      <c r="E216" s="22"/>
      <c r="F216" s="22"/>
    </row>
    <row r="217" spans="1:6" x14ac:dyDescent="0.25">
      <c r="A217" s="5">
        <v>10</v>
      </c>
      <c r="B217" s="4" t="str">
        <f>"MUHAMAD AMIR BIN KAMARARIFIN"</f>
        <v>MUHAMAD AMIR BIN KAMARARIFIN</v>
      </c>
      <c r="C217" s="14" t="str">
        <f>"001114030561"</f>
        <v>001114030561</v>
      </c>
      <c r="D217" s="14" t="str">
        <f t="shared" si="4"/>
        <v>MTK</v>
      </c>
      <c r="E217" s="22"/>
      <c r="F217" s="22"/>
    </row>
    <row r="218" spans="1:6" x14ac:dyDescent="0.25">
      <c r="A218" s="5">
        <v>11</v>
      </c>
      <c r="B218" s="4" t="str">
        <f>"MUHAMAD ASYRAAF BIN ZULKARNAIN"</f>
        <v>MUHAMAD ASYRAAF BIN ZULKARNAIN</v>
      </c>
      <c r="C218" s="14" t="str">
        <f>"000315070143"</f>
        <v>000315070143</v>
      </c>
      <c r="D218" s="14" t="str">
        <f t="shared" si="4"/>
        <v>MTK</v>
      </c>
      <c r="E218" s="22"/>
      <c r="F218" s="22"/>
    </row>
    <row r="219" spans="1:6" x14ac:dyDescent="0.25">
      <c r="A219" s="5">
        <v>12</v>
      </c>
      <c r="B219" s="4" t="str">
        <f>"MUHAMAD ATTHIRMIZIE BIN KHARUDIN"</f>
        <v>MUHAMAD ATTHIRMIZIE BIN KHARUDIN</v>
      </c>
      <c r="C219" s="14" t="str">
        <f>"000727060523"</f>
        <v>000727060523</v>
      </c>
      <c r="D219" s="14" t="str">
        <f t="shared" si="4"/>
        <v>MTK</v>
      </c>
      <c r="E219" s="22"/>
      <c r="F219" s="22"/>
    </row>
    <row r="220" spans="1:6" x14ac:dyDescent="0.25">
      <c r="A220" s="5">
        <v>13</v>
      </c>
      <c r="B220" s="4" t="str">
        <f>"MUHAMAD KHAIRIL NAIM BIN MUHAMAD ISA"</f>
        <v>MUHAMAD KHAIRIL NAIM BIN MUHAMAD ISA</v>
      </c>
      <c r="C220" s="14" t="str">
        <f>"000328060649"</f>
        <v>000328060649</v>
      </c>
      <c r="D220" s="14" t="str">
        <f t="shared" si="4"/>
        <v>MTK</v>
      </c>
      <c r="E220" s="22"/>
      <c r="F220" s="22"/>
    </row>
    <row r="221" spans="1:6" x14ac:dyDescent="0.25">
      <c r="A221" s="5">
        <v>14</v>
      </c>
      <c r="B221" s="4" t="str">
        <f>"MUHAMMAD AIRIL NAIM BIN JAMAL"</f>
        <v>MUHAMMAD AIRIL NAIM BIN JAMAL</v>
      </c>
      <c r="C221" s="14" t="str">
        <f>"000202060141"</f>
        <v>000202060141</v>
      </c>
      <c r="D221" s="14" t="str">
        <f t="shared" si="4"/>
        <v>MTK</v>
      </c>
      <c r="E221" s="22"/>
      <c r="F221" s="22"/>
    </row>
    <row r="222" spans="1:6" x14ac:dyDescent="0.25">
      <c r="A222" s="5">
        <v>15</v>
      </c>
      <c r="B222" s="4" t="str">
        <f>"MUHAMMAD AKMAL HAKIM BIN SALLEH"</f>
        <v>MUHAMMAD AKMAL HAKIM BIN SALLEH</v>
      </c>
      <c r="C222" s="14" t="str">
        <f>"001222100491"</f>
        <v>001222100491</v>
      </c>
      <c r="D222" s="14" t="str">
        <f t="shared" si="4"/>
        <v>MTK</v>
      </c>
      <c r="E222" s="22"/>
      <c r="F222" s="22"/>
    </row>
    <row r="223" spans="1:6" x14ac:dyDescent="0.25">
      <c r="A223" s="5">
        <v>16</v>
      </c>
      <c r="B223" s="4" t="str">
        <f>"MUHAMMAD ALIFF NAJMAN BIN SAMAD"</f>
        <v>MUHAMMAD ALIFF NAJMAN BIN SAMAD</v>
      </c>
      <c r="C223" s="14" t="str">
        <f>"000527060027"</f>
        <v>000527060027</v>
      </c>
      <c r="D223" s="14" t="str">
        <f t="shared" si="4"/>
        <v>MTK</v>
      </c>
      <c r="E223" s="22"/>
      <c r="F223" s="22"/>
    </row>
    <row r="224" spans="1:6" x14ac:dyDescent="0.25">
      <c r="A224" s="5">
        <v>17</v>
      </c>
      <c r="B224" s="4" t="str">
        <f>"MUHAMMAD AZWAN BIN LALU SOELIHIN"</f>
        <v>MUHAMMAD AZWAN BIN LALU SOELIHIN</v>
      </c>
      <c r="C224" s="14" t="str">
        <f>"001101060649"</f>
        <v>001101060649</v>
      </c>
      <c r="D224" s="14" t="str">
        <f t="shared" si="4"/>
        <v>MTK</v>
      </c>
      <c r="E224" s="22"/>
      <c r="F224" s="22"/>
    </row>
    <row r="225" spans="1:6" x14ac:dyDescent="0.25">
      <c r="A225" s="5">
        <v>18</v>
      </c>
      <c r="B225" s="4" t="str">
        <f>"MUHAMMAD EZAD BIN ISHAK"</f>
        <v>MUHAMMAD EZAD BIN ISHAK</v>
      </c>
      <c r="C225" s="14" t="str">
        <f>"000628060237"</f>
        <v>000628060237</v>
      </c>
      <c r="D225" s="14" t="str">
        <f t="shared" si="4"/>
        <v>MTK</v>
      </c>
      <c r="E225" s="22"/>
      <c r="F225" s="22"/>
    </row>
    <row r="226" spans="1:6" x14ac:dyDescent="0.25">
      <c r="A226" s="5">
        <v>19</v>
      </c>
      <c r="B226" s="4" t="str">
        <f>"MUHAMMAD FIRDAUS BIN AZHARI"</f>
        <v>MUHAMMAD FIRDAUS BIN AZHARI</v>
      </c>
      <c r="C226" s="14" t="str">
        <f>"001010060539"</f>
        <v>001010060539</v>
      </c>
      <c r="D226" s="14" t="str">
        <f t="shared" si="4"/>
        <v>MTK</v>
      </c>
      <c r="E226" s="22"/>
      <c r="F226" s="22"/>
    </row>
    <row r="227" spans="1:6" x14ac:dyDescent="0.25">
      <c r="A227" s="5">
        <v>20</v>
      </c>
      <c r="B227" s="4" t="str">
        <f>"MUHAMMAD IKMAL BIN ROSLEE"</f>
        <v>MUHAMMAD IKMAL BIN ROSLEE</v>
      </c>
      <c r="C227" s="14" t="str">
        <f>"000708060325"</f>
        <v>000708060325</v>
      </c>
      <c r="D227" s="14" t="str">
        <f t="shared" si="4"/>
        <v>MTK</v>
      </c>
      <c r="E227" s="22"/>
      <c r="F227" s="22"/>
    </row>
    <row r="228" spans="1:6" x14ac:dyDescent="0.25">
      <c r="A228" s="5">
        <v>21</v>
      </c>
      <c r="B228" s="4" t="str">
        <f>"MUHAMMAD LUQMAN HAQEM BIN ARIFIN"</f>
        <v>MUHAMMAD LUQMAN HAQEM BIN ARIFIN</v>
      </c>
      <c r="C228" s="14" t="str">
        <f>"000202060993"</f>
        <v>000202060993</v>
      </c>
      <c r="D228" s="14" t="str">
        <f t="shared" si="4"/>
        <v>MTK</v>
      </c>
      <c r="E228" s="22"/>
      <c r="F228" s="22"/>
    </row>
    <row r="229" spans="1:6" x14ac:dyDescent="0.25">
      <c r="A229" s="5">
        <v>22</v>
      </c>
      <c r="B229" s="4" t="str">
        <f>"MUHAMMAD MUSTAQIM BIN ISMAIL"</f>
        <v>MUHAMMAD MUSTAQIM BIN ISMAIL</v>
      </c>
      <c r="C229" s="14" t="str">
        <f>"001009060697"</f>
        <v>001009060697</v>
      </c>
      <c r="D229" s="14" t="str">
        <f t="shared" si="4"/>
        <v>MTK</v>
      </c>
      <c r="E229" s="22"/>
      <c r="F229" s="22"/>
    </row>
    <row r="230" spans="1:6" x14ac:dyDescent="0.25">
      <c r="A230" s="5">
        <v>23</v>
      </c>
      <c r="B230" s="4" t="str">
        <f>"MUHAMMAD RUZAIMIE BIN MUHAMAD RASIDI"</f>
        <v>MUHAMMAD RUZAIMIE BIN MUHAMAD RASIDI</v>
      </c>
      <c r="C230" s="14" t="str">
        <f>"001110060253"</f>
        <v>001110060253</v>
      </c>
      <c r="D230" s="14" t="str">
        <f t="shared" si="4"/>
        <v>MTK</v>
      </c>
      <c r="E230" s="22"/>
      <c r="F230" s="22"/>
    </row>
    <row r="231" spans="1:6" x14ac:dyDescent="0.25">
      <c r="A231" s="5">
        <v>24</v>
      </c>
      <c r="B231" s="4" t="str">
        <f>"MUHAMMAD SHAFIQ BIN ERMAN"</f>
        <v>MUHAMMAD SHAFIQ BIN ERMAN</v>
      </c>
      <c r="C231" s="14" t="str">
        <f>"000821141143"</f>
        <v>000821141143</v>
      </c>
      <c r="D231" s="14" t="str">
        <f t="shared" si="4"/>
        <v>MTK</v>
      </c>
      <c r="E231" s="22"/>
      <c r="F231" s="22"/>
    </row>
    <row r="232" spans="1:6" x14ac:dyDescent="0.25">
      <c r="A232" s="5">
        <v>25</v>
      </c>
      <c r="B232" s="4" t="str">
        <f>"MUHAMMAD SYAHMIR IKMAL BIN SALEHUDDIN"</f>
        <v>MUHAMMAD SYAHMIR IKMAL BIN SALEHUDDIN</v>
      </c>
      <c r="C232" s="14" t="str">
        <f>"000119060343"</f>
        <v>000119060343</v>
      </c>
      <c r="D232" s="14" t="str">
        <f t="shared" si="4"/>
        <v>MTK</v>
      </c>
      <c r="E232" s="22"/>
      <c r="F232" s="22"/>
    </row>
    <row r="233" spans="1:6" x14ac:dyDescent="0.25">
      <c r="A233" s="5">
        <v>26</v>
      </c>
      <c r="B233" s="4" t="str">
        <f>"MUHAMMAD ZULHILMI BIN MOHD ZAN"</f>
        <v>MUHAMMAD ZULHILMI BIN MOHD ZAN</v>
      </c>
      <c r="C233" s="14" t="str">
        <f>"000209060187"</f>
        <v>000209060187</v>
      </c>
      <c r="D233" s="14" t="str">
        <f t="shared" si="4"/>
        <v>MTK</v>
      </c>
      <c r="E233" s="22"/>
      <c r="F233" s="22"/>
    </row>
    <row r="234" spans="1:6" x14ac:dyDescent="0.25">
      <c r="A234" s="5">
        <v>27</v>
      </c>
      <c r="B234" s="4" t="str">
        <f>"SHAHRIL FAHMI BIN ALI"</f>
        <v>SHAHRIL FAHMI BIN ALI</v>
      </c>
      <c r="C234" s="14" t="str">
        <f>"000802140225"</f>
        <v>000802140225</v>
      </c>
      <c r="D234" s="14" t="str">
        <f t="shared" si="4"/>
        <v>MTK</v>
      </c>
      <c r="E234" s="22"/>
      <c r="F234" s="22"/>
    </row>
    <row r="235" spans="1:6" x14ac:dyDescent="0.25">
      <c r="A235" s="5">
        <v>28</v>
      </c>
      <c r="B235" s="4" t="str">
        <f>"SHARUL IZZUDIN BIN MAT RODZI"</f>
        <v>SHARUL IZZUDIN BIN MAT RODZI</v>
      </c>
      <c r="C235" s="14" t="str">
        <f>"000712060045"</f>
        <v>000712060045</v>
      </c>
      <c r="D235" s="14" t="str">
        <f t="shared" si="4"/>
        <v>MTK</v>
      </c>
      <c r="E235" s="22"/>
      <c r="F235" s="22"/>
    </row>
    <row r="236" spans="1:6" x14ac:dyDescent="0.25">
      <c r="A236" s="5">
        <v>29</v>
      </c>
      <c r="B236" s="4" t="str">
        <f>"VEMAL A/L KRISHNAN"</f>
        <v>VEMAL A/L KRISHNAN</v>
      </c>
      <c r="C236" s="14" t="str">
        <f>"000815030105"</f>
        <v>000815030105</v>
      </c>
      <c r="D236" s="14" t="str">
        <f t="shared" si="4"/>
        <v>MTK</v>
      </c>
      <c r="E236" s="26"/>
      <c r="F236" s="22"/>
    </row>
    <row r="237" spans="1:6" x14ac:dyDescent="0.25">
      <c r="A237" s="5">
        <v>30</v>
      </c>
      <c r="B237" s="4" t="str">
        <f>"VINOTH A/L CHANDRAN"</f>
        <v>VINOTH A/L CHANDRAN</v>
      </c>
      <c r="C237" s="14" t="str">
        <f>"000412060377"</f>
        <v>000412060377</v>
      </c>
      <c r="D237" s="14" t="str">
        <f t="shared" si="4"/>
        <v>MTK</v>
      </c>
      <c r="E237" s="26"/>
      <c r="F237" s="22"/>
    </row>
    <row r="238" spans="1:6" x14ac:dyDescent="0.25">
      <c r="A238" s="6"/>
      <c r="B238" s="7"/>
      <c r="C238" s="15"/>
      <c r="D238" s="15"/>
      <c r="E238" s="7"/>
    </row>
    <row r="239" spans="1:6" x14ac:dyDescent="0.25">
      <c r="A239" s="6"/>
      <c r="B239" s="7"/>
      <c r="C239" s="15"/>
      <c r="D239" s="15"/>
      <c r="E239" s="7"/>
    </row>
    <row r="240" spans="1:6" x14ac:dyDescent="0.25">
      <c r="A240" s="3" t="s">
        <v>40</v>
      </c>
    </row>
    <row r="241" spans="1:6" x14ac:dyDescent="0.25">
      <c r="A241" s="3" t="s">
        <v>39</v>
      </c>
    </row>
    <row r="242" spans="1:6" x14ac:dyDescent="0.25">
      <c r="A242" s="3"/>
    </row>
    <row r="244" spans="1:6" x14ac:dyDescent="0.25">
      <c r="A244" s="44" t="s">
        <v>13</v>
      </c>
      <c r="B244" s="44"/>
      <c r="C244" s="44"/>
      <c r="D244" s="44"/>
      <c r="E244" s="44"/>
      <c r="F244" s="44"/>
    </row>
    <row r="245" spans="1:6" x14ac:dyDescent="0.25">
      <c r="A245" s="6"/>
      <c r="B245" s="7"/>
      <c r="C245" s="15"/>
      <c r="D245" s="15"/>
      <c r="E245" s="7"/>
    </row>
    <row r="246" spans="1:6" ht="15.75" x14ac:dyDescent="0.25">
      <c r="A246" s="47" t="s">
        <v>0</v>
      </c>
      <c r="B246" s="47"/>
      <c r="C246" s="47"/>
      <c r="D246" s="47"/>
      <c r="E246" s="47"/>
    </row>
    <row r="247" spans="1:6" ht="15.75" x14ac:dyDescent="0.25">
      <c r="A247" s="47" t="s">
        <v>1</v>
      </c>
      <c r="B247" s="47"/>
      <c r="C247" s="47"/>
      <c r="D247" s="47"/>
      <c r="E247" s="47"/>
    </row>
    <row r="248" spans="1:6" ht="15.75" x14ac:dyDescent="0.25">
      <c r="A248" s="48" t="s">
        <v>11</v>
      </c>
      <c r="B248" s="48"/>
      <c r="C248" s="48"/>
      <c r="D248" s="48"/>
      <c r="E248" s="48"/>
    </row>
    <row r="249" spans="1:6" ht="15.75" x14ac:dyDescent="0.25">
      <c r="A249" s="48" t="s">
        <v>2</v>
      </c>
      <c r="B249" s="48"/>
      <c r="C249" s="48"/>
      <c r="D249" s="48"/>
      <c r="E249" s="48"/>
    </row>
    <row r="250" spans="1:6" ht="15.75" x14ac:dyDescent="0.25">
      <c r="A250" s="1" t="s">
        <v>3</v>
      </c>
    </row>
    <row r="251" spans="1:6" x14ac:dyDescent="0.25">
      <c r="A251" s="46" t="s">
        <v>5</v>
      </c>
      <c r="B251" s="46"/>
      <c r="C251" s="11" t="s">
        <v>29</v>
      </c>
    </row>
    <row r="252" spans="1:6" x14ac:dyDescent="0.25">
      <c r="A252" s="2" t="s">
        <v>4</v>
      </c>
    </row>
    <row r="253" spans="1:6" x14ac:dyDescent="0.25">
      <c r="A253" s="46" t="s">
        <v>34</v>
      </c>
      <c r="B253" s="46"/>
      <c r="C253" s="11" t="s">
        <v>30</v>
      </c>
    </row>
    <row r="255" spans="1:6" ht="31.5" customHeight="1" x14ac:dyDescent="0.25">
      <c r="A255" s="43" t="s">
        <v>6</v>
      </c>
      <c r="B255" s="43" t="s">
        <v>7</v>
      </c>
      <c r="C255" s="43" t="s">
        <v>8</v>
      </c>
      <c r="D255" s="43" t="s">
        <v>9</v>
      </c>
      <c r="E255" s="51" t="s">
        <v>10</v>
      </c>
      <c r="F255" s="51"/>
    </row>
    <row r="256" spans="1:6" ht="15" customHeight="1" x14ac:dyDescent="0.25">
      <c r="A256" s="43"/>
      <c r="B256" s="43"/>
      <c r="C256" s="43"/>
      <c r="D256" s="43"/>
      <c r="E256" s="20" t="s">
        <v>38</v>
      </c>
      <c r="F256" s="20" t="s">
        <v>37</v>
      </c>
    </row>
    <row r="257" spans="1:6" x14ac:dyDescent="0.25">
      <c r="A257" s="5">
        <v>1</v>
      </c>
      <c r="B257" s="4" t="str">
        <f>"ADZLI NOR HAKIM BIN ADLIN"</f>
        <v>ADZLI NOR HAKIM BIN ADLIN</v>
      </c>
      <c r="C257" s="14" t="str">
        <f>"000308100631"</f>
        <v>000308100631</v>
      </c>
      <c r="D257" s="14" t="str">
        <f t="shared" ref="D257:D284" si="5">"WTP"</f>
        <v>WTP</v>
      </c>
      <c r="E257" s="22"/>
      <c r="F257" s="22"/>
    </row>
    <row r="258" spans="1:6" x14ac:dyDescent="0.25">
      <c r="A258" s="5">
        <v>2</v>
      </c>
      <c r="B258" s="4" t="str">
        <f>"AHMAD FIKRI IZZUDDIN BIN ZULKEPLI"</f>
        <v>AHMAD FIKRI IZZUDDIN BIN ZULKEPLI</v>
      </c>
      <c r="C258" s="14" t="str">
        <f>"000726060265"</f>
        <v>000726060265</v>
      </c>
      <c r="D258" s="14" t="str">
        <f t="shared" si="5"/>
        <v>WTP</v>
      </c>
      <c r="E258" s="22"/>
      <c r="F258" s="22"/>
    </row>
    <row r="259" spans="1:6" x14ac:dyDescent="0.25">
      <c r="A259" s="5">
        <v>3</v>
      </c>
      <c r="B259" s="4" t="str">
        <f>"AKMAL HAZIM BIN AZHAR"</f>
        <v>AKMAL HAZIM BIN AZHAR</v>
      </c>
      <c r="C259" s="14" t="str">
        <f>"001226140079"</f>
        <v>001226140079</v>
      </c>
      <c r="D259" s="14" t="str">
        <f t="shared" si="5"/>
        <v>WTP</v>
      </c>
      <c r="E259" s="22"/>
      <c r="F259" s="22"/>
    </row>
    <row r="260" spans="1:6" x14ac:dyDescent="0.25">
      <c r="A260" s="5">
        <v>4</v>
      </c>
      <c r="B260" s="4" t="str">
        <f>"EZWANMUDDIN FIKRY BIN ABDUL SALAM"</f>
        <v>EZWANMUDDIN FIKRY BIN ABDUL SALAM</v>
      </c>
      <c r="C260" s="14" t="str">
        <f>"001115060375"</f>
        <v>001115060375</v>
      </c>
      <c r="D260" s="14" t="str">
        <f t="shared" si="5"/>
        <v>WTP</v>
      </c>
      <c r="E260" s="22"/>
      <c r="F260" s="22"/>
    </row>
    <row r="261" spans="1:6" x14ac:dyDescent="0.25">
      <c r="A261" s="5">
        <v>5</v>
      </c>
      <c r="B261" s="4" t="str">
        <f>"FATIHAH BINTI MEZALAN"</f>
        <v>FATIHAH BINTI MEZALAN</v>
      </c>
      <c r="C261" s="14" t="str">
        <f>"000704060248"</f>
        <v>000704060248</v>
      </c>
      <c r="D261" s="14" t="str">
        <f t="shared" si="5"/>
        <v>WTP</v>
      </c>
      <c r="E261" s="22"/>
      <c r="F261" s="22"/>
    </row>
    <row r="262" spans="1:6" x14ac:dyDescent="0.25">
      <c r="A262" s="5">
        <v>6</v>
      </c>
      <c r="B262" s="4" t="str">
        <f>"MOHAMAD FARIS BIN ZUN"</f>
        <v>MOHAMAD FARIS BIN ZUN</v>
      </c>
      <c r="C262" s="14" t="str">
        <f>"001207060225"</f>
        <v>001207060225</v>
      </c>
      <c r="D262" s="14" t="str">
        <f t="shared" si="5"/>
        <v>WTP</v>
      </c>
      <c r="E262" s="22"/>
      <c r="F262" s="22"/>
    </row>
    <row r="263" spans="1:6" x14ac:dyDescent="0.25">
      <c r="A263" s="5">
        <v>7</v>
      </c>
      <c r="B263" s="4" t="str">
        <f>"MUHAMAD FAIZ BIN ZAHARUDDIN"</f>
        <v>MUHAMAD FAIZ BIN ZAHARUDDIN</v>
      </c>
      <c r="C263" s="14" t="str">
        <f>"000712060061"</f>
        <v>000712060061</v>
      </c>
      <c r="D263" s="14" t="str">
        <f t="shared" si="5"/>
        <v>WTP</v>
      </c>
      <c r="E263" s="22"/>
      <c r="F263" s="22"/>
    </row>
    <row r="264" spans="1:6" x14ac:dyDescent="0.25">
      <c r="A264" s="5">
        <v>8</v>
      </c>
      <c r="B264" s="4" t="str">
        <f>"MUHAMMAD AEIDIL FIQRI BIN ROSDI"</f>
        <v>MUHAMMAD AEIDIL FIQRI BIN ROSDI</v>
      </c>
      <c r="C264" s="14" t="str">
        <f>"001220060721"</f>
        <v>001220060721</v>
      </c>
      <c r="D264" s="14" t="str">
        <f t="shared" si="5"/>
        <v>WTP</v>
      </c>
      <c r="E264" s="22"/>
      <c r="F264" s="22"/>
    </row>
    <row r="265" spans="1:6" x14ac:dyDescent="0.25">
      <c r="A265" s="5">
        <v>9</v>
      </c>
      <c r="B265" s="4" t="str">
        <f>"MUHAMMAD AFIQ BIN AMIN"</f>
        <v>MUHAMMAD AFIQ BIN AMIN</v>
      </c>
      <c r="C265" s="14" t="str">
        <f>"000207140239"</f>
        <v>000207140239</v>
      </c>
      <c r="D265" s="14" t="str">
        <f t="shared" si="5"/>
        <v>WTP</v>
      </c>
      <c r="E265" s="22"/>
      <c r="F265" s="22"/>
    </row>
    <row r="266" spans="1:6" x14ac:dyDescent="0.25">
      <c r="A266" s="5">
        <v>10</v>
      </c>
      <c r="B266" s="4" t="str">
        <f>"MUHAMMAD AMER SIDDIQ BIN YUSRI"</f>
        <v>MUHAMMAD AMER SIDDIQ BIN YUSRI</v>
      </c>
      <c r="C266" s="14" t="str">
        <f>"000612060937"</f>
        <v>000612060937</v>
      </c>
      <c r="D266" s="14" t="str">
        <f t="shared" si="5"/>
        <v>WTP</v>
      </c>
      <c r="E266" s="22"/>
      <c r="F266" s="22"/>
    </row>
    <row r="267" spans="1:6" x14ac:dyDescent="0.25">
      <c r="A267" s="5">
        <v>11</v>
      </c>
      <c r="B267" s="4" t="str">
        <f>"MUHAMMAD HAKIMI BIN HALIMI"</f>
        <v>MUHAMMAD HAKIMI BIN HALIMI</v>
      </c>
      <c r="C267" s="14" t="str">
        <f>"000501060213"</f>
        <v>000501060213</v>
      </c>
      <c r="D267" s="14" t="str">
        <f t="shared" si="5"/>
        <v>WTP</v>
      </c>
      <c r="E267" s="22"/>
      <c r="F267" s="22"/>
    </row>
    <row r="268" spans="1:6" x14ac:dyDescent="0.25">
      <c r="A268" s="5">
        <v>12</v>
      </c>
      <c r="B268" s="4" t="str">
        <f>"MUHAMMAD HAMIZAN BIN NOORDIN"</f>
        <v>MUHAMMAD HAMIZAN BIN NOORDIN</v>
      </c>
      <c r="C268" s="14" t="str">
        <f>"000524030981"</f>
        <v>000524030981</v>
      </c>
      <c r="D268" s="14" t="str">
        <f t="shared" si="5"/>
        <v>WTP</v>
      </c>
      <c r="E268" s="22"/>
      <c r="F268" s="22"/>
    </row>
    <row r="269" spans="1:6" x14ac:dyDescent="0.25">
      <c r="A269" s="5">
        <v>13</v>
      </c>
      <c r="B269" s="4" t="str">
        <f>"MUHAMMAD HARITH ILHAM SHAH BIN ZALANI"</f>
        <v>MUHAMMAD HARITH ILHAM SHAH BIN ZALANI</v>
      </c>
      <c r="C269" s="14" t="str">
        <f>"000317060563"</f>
        <v>000317060563</v>
      </c>
      <c r="D269" s="14" t="str">
        <f t="shared" si="5"/>
        <v>WTP</v>
      </c>
      <c r="E269" s="22"/>
      <c r="F269" s="22"/>
    </row>
    <row r="270" spans="1:6" x14ac:dyDescent="0.25">
      <c r="A270" s="5">
        <v>14</v>
      </c>
      <c r="B270" s="4" t="str">
        <f>"MUHAMMAD HAZAIRUL AIMAN BIN HISHAMUDIN"</f>
        <v>MUHAMMAD HAZAIRUL AIMAN BIN HISHAMUDIN</v>
      </c>
      <c r="C270" s="14" t="str">
        <f>"000216060185"</f>
        <v>000216060185</v>
      </c>
      <c r="D270" s="14" t="str">
        <f t="shared" si="5"/>
        <v>WTP</v>
      </c>
      <c r="E270" s="22"/>
      <c r="F270" s="22"/>
    </row>
    <row r="271" spans="1:6" x14ac:dyDescent="0.25">
      <c r="A271" s="5">
        <v>15</v>
      </c>
      <c r="B271" s="4" t="str">
        <f>"MUHAMMAD NADZIF NOOR SYUKRIE BIN MOHD DAUD"</f>
        <v>MUHAMMAD NADZIF NOOR SYUKRIE BIN MOHD DAUD</v>
      </c>
      <c r="C271" s="14" t="str">
        <f>"001223101437"</f>
        <v>001223101437</v>
      </c>
      <c r="D271" s="14" t="str">
        <f t="shared" si="5"/>
        <v>WTP</v>
      </c>
      <c r="E271" s="22"/>
      <c r="F271" s="22"/>
    </row>
    <row r="272" spans="1:6" x14ac:dyDescent="0.25">
      <c r="A272" s="5">
        <v>16</v>
      </c>
      <c r="B272" s="4" t="str">
        <f>"MUHAMMAD NAJMIE FITRI BIN HASHIM"</f>
        <v>MUHAMMAD NAJMIE FITRI BIN HASHIM</v>
      </c>
      <c r="C272" s="14" t="str">
        <f>"000102060355"</f>
        <v>000102060355</v>
      </c>
      <c r="D272" s="14" t="str">
        <f t="shared" si="5"/>
        <v>WTP</v>
      </c>
      <c r="E272" s="22"/>
      <c r="F272" s="22"/>
    </row>
    <row r="273" spans="1:6" x14ac:dyDescent="0.25">
      <c r="A273" s="5">
        <v>17</v>
      </c>
      <c r="B273" s="4" t="str">
        <f>"MUHAMMAD NUR NAIMAN BIN NAPI"</f>
        <v>MUHAMMAD NUR NAIMAN BIN NAPI</v>
      </c>
      <c r="C273" s="14" t="str">
        <f>"000719031175"</f>
        <v>000719031175</v>
      </c>
      <c r="D273" s="14" t="str">
        <f t="shared" si="5"/>
        <v>WTP</v>
      </c>
      <c r="E273" s="22"/>
      <c r="F273" s="22"/>
    </row>
    <row r="274" spans="1:6" x14ac:dyDescent="0.25">
      <c r="A274" s="5">
        <v>18</v>
      </c>
      <c r="B274" s="4" t="str">
        <f>"MUHAMMAD SHAHRIN LATIFF BIN HALIM"</f>
        <v>MUHAMMAD SHAHRIN LATIFF BIN HALIM</v>
      </c>
      <c r="C274" s="14" t="str">
        <f>"000704140387"</f>
        <v>000704140387</v>
      </c>
      <c r="D274" s="14" t="str">
        <f t="shared" si="5"/>
        <v>WTP</v>
      </c>
      <c r="E274" s="22"/>
      <c r="F274" s="22"/>
    </row>
    <row r="275" spans="1:6" x14ac:dyDescent="0.25">
      <c r="A275" s="5">
        <v>19</v>
      </c>
      <c r="B275" s="4" t="str">
        <f>"MUHAMMAD SUFIAN BIN JAMALUDIN"</f>
        <v>MUHAMMAD SUFIAN BIN JAMALUDIN</v>
      </c>
      <c r="C275" s="14" t="str">
        <f>"000623060705"</f>
        <v>000623060705</v>
      </c>
      <c r="D275" s="14" t="str">
        <f t="shared" si="5"/>
        <v>WTP</v>
      </c>
      <c r="E275" s="22"/>
      <c r="F275" s="22"/>
    </row>
    <row r="276" spans="1:6" x14ac:dyDescent="0.25">
      <c r="A276" s="5">
        <v>20</v>
      </c>
      <c r="B276" s="4" t="str">
        <f>"MUHAMMAD SYAHIRAN BIN MOHD ERUAN"</f>
        <v>MUHAMMAD SYAHIRAN BIN MOHD ERUAN</v>
      </c>
      <c r="C276" s="14" t="str">
        <f>"000213140083"</f>
        <v>000213140083</v>
      </c>
      <c r="D276" s="14" t="str">
        <f t="shared" si="5"/>
        <v>WTP</v>
      </c>
      <c r="E276" s="22"/>
      <c r="F276" s="22"/>
    </row>
    <row r="277" spans="1:6" x14ac:dyDescent="0.25">
      <c r="A277" s="5">
        <v>21</v>
      </c>
      <c r="B277" s="4" t="str">
        <f>"MUHAMMAD SYAHMI HAZIQ BIN NOR SHAHRIZAK"</f>
        <v>MUHAMMAD SYAHMI HAZIQ BIN NOR SHAHRIZAK</v>
      </c>
      <c r="C277" s="14" t="str">
        <f>"000529140717"</f>
        <v>000529140717</v>
      </c>
      <c r="D277" s="14" t="str">
        <f t="shared" si="5"/>
        <v>WTP</v>
      </c>
      <c r="E277" s="22"/>
      <c r="F277" s="22"/>
    </row>
    <row r="278" spans="1:6" x14ac:dyDescent="0.25">
      <c r="A278" s="5">
        <v>22</v>
      </c>
      <c r="B278" s="4" t="str">
        <f>"NOR AZUANI BINTI HARUN"</f>
        <v>NOR AZUANI BINTI HARUN</v>
      </c>
      <c r="C278" s="14" t="str">
        <f>"000620060574"</f>
        <v>000620060574</v>
      </c>
      <c r="D278" s="14" t="str">
        <f t="shared" si="5"/>
        <v>WTP</v>
      </c>
      <c r="E278" s="22"/>
      <c r="F278" s="22"/>
    </row>
    <row r="279" spans="1:6" x14ac:dyDescent="0.25">
      <c r="A279" s="5">
        <v>23</v>
      </c>
      <c r="B279" s="4" t="str">
        <f>"NUR HAZIQAH BINTI ZAHALUDIN"</f>
        <v>NUR HAZIQAH BINTI ZAHALUDIN</v>
      </c>
      <c r="C279" s="14" t="str">
        <f>"001109060344"</f>
        <v>001109060344</v>
      </c>
      <c r="D279" s="14" t="str">
        <f t="shared" si="5"/>
        <v>WTP</v>
      </c>
      <c r="E279" s="22"/>
      <c r="F279" s="22"/>
    </row>
    <row r="280" spans="1:6" x14ac:dyDescent="0.25">
      <c r="A280" s="5">
        <v>24</v>
      </c>
      <c r="B280" s="4" t="str">
        <f>"NUR KHAIRUN NISA BINTI ABDUL QAHAR"</f>
        <v>NUR KHAIRUN NISA BINTI ABDUL QAHAR</v>
      </c>
      <c r="C280" s="14" t="str">
        <f>"000217061200"</f>
        <v>000217061200</v>
      </c>
      <c r="D280" s="14" t="str">
        <f t="shared" si="5"/>
        <v>WTP</v>
      </c>
      <c r="E280" s="22"/>
      <c r="F280" s="22"/>
    </row>
    <row r="281" spans="1:6" x14ac:dyDescent="0.25">
      <c r="A281" s="5">
        <v>25</v>
      </c>
      <c r="B281" s="4" t="str">
        <f>"NUR SULIHATI SOLIHAH BINTI MAT YUSOH"</f>
        <v>NUR SULIHATI SOLIHAH BINTI MAT YUSOH</v>
      </c>
      <c r="C281" s="14" t="str">
        <f>"000803031100"</f>
        <v>000803031100</v>
      </c>
      <c r="D281" s="14" t="str">
        <f t="shared" si="5"/>
        <v>WTP</v>
      </c>
      <c r="E281" s="22"/>
      <c r="F281" s="22"/>
    </row>
    <row r="282" spans="1:6" x14ac:dyDescent="0.25">
      <c r="A282" s="5">
        <v>26</v>
      </c>
      <c r="B282" s="4" t="str">
        <f>"NURFADILAWATI BINTI MOHD PODZI"</f>
        <v>NURFADILAWATI BINTI MOHD PODZI</v>
      </c>
      <c r="C282" s="14" t="str">
        <f>"001028060174"</f>
        <v>001028060174</v>
      </c>
      <c r="D282" s="14" t="str">
        <f t="shared" si="5"/>
        <v>WTP</v>
      </c>
      <c r="E282" s="22"/>
      <c r="F282" s="22"/>
    </row>
    <row r="283" spans="1:6" x14ac:dyDescent="0.25">
      <c r="A283" s="5">
        <v>27</v>
      </c>
      <c r="B283" s="4" t="str">
        <f>"NURUL AZZAFARINA BINTI NORDIN"</f>
        <v>NURUL AZZAFARINA BINTI NORDIN</v>
      </c>
      <c r="C283" s="14" t="str">
        <f>"001125140790"</f>
        <v>001125140790</v>
      </c>
      <c r="D283" s="14" t="str">
        <f t="shared" si="5"/>
        <v>WTP</v>
      </c>
      <c r="E283" s="22"/>
      <c r="F283" s="22"/>
    </row>
    <row r="284" spans="1:6" x14ac:dyDescent="0.25">
      <c r="A284" s="5">
        <v>28</v>
      </c>
      <c r="B284" s="4" t="str">
        <f>"PUTERA AIMAN BIN AZHAR"</f>
        <v>PUTERA AIMAN BIN AZHAR</v>
      </c>
      <c r="C284" s="14" t="str">
        <f>"001102110257"</f>
        <v>001102110257</v>
      </c>
      <c r="D284" s="14" t="str">
        <f t="shared" si="5"/>
        <v>WTP</v>
      </c>
      <c r="E284" s="22"/>
      <c r="F284" s="22"/>
    </row>
    <row r="286" spans="1:6" x14ac:dyDescent="0.25">
      <c r="A286" s="3" t="s">
        <v>40</v>
      </c>
    </row>
    <row r="287" spans="1:6" x14ac:dyDescent="0.25">
      <c r="A287" s="3" t="s">
        <v>39</v>
      </c>
    </row>
    <row r="288" spans="1:6" x14ac:dyDescent="0.25">
      <c r="A288" s="3"/>
    </row>
    <row r="290" spans="1:11" x14ac:dyDescent="0.25">
      <c r="A290" s="44" t="s">
        <v>13</v>
      </c>
      <c r="B290" s="44"/>
      <c r="C290" s="44"/>
      <c r="D290" s="44"/>
      <c r="E290" s="44"/>
      <c r="F290" s="44"/>
      <c r="G290" s="3"/>
      <c r="H290" s="3"/>
      <c r="I290" s="3"/>
      <c r="J290" s="3"/>
      <c r="K290" s="3"/>
    </row>
  </sheetData>
  <sheetProtection password="9ECD" sheet="1" objects="1" scenarios="1"/>
  <mergeCells count="72">
    <mergeCell ref="A290:F290"/>
    <mergeCell ref="A244:F244"/>
    <mergeCell ref="A246:E246"/>
    <mergeCell ref="A247:E247"/>
    <mergeCell ref="A248:E248"/>
    <mergeCell ref="A249:E249"/>
    <mergeCell ref="A251:B251"/>
    <mergeCell ref="E255:F255"/>
    <mergeCell ref="A253:B253"/>
    <mergeCell ref="A255:A256"/>
    <mergeCell ref="B255:B256"/>
    <mergeCell ref="C255:C256"/>
    <mergeCell ref="D255:D256"/>
    <mergeCell ref="A206:A207"/>
    <mergeCell ref="B206:B207"/>
    <mergeCell ref="C206:C207"/>
    <mergeCell ref="D206:D207"/>
    <mergeCell ref="A157:A158"/>
    <mergeCell ref="B157:B158"/>
    <mergeCell ref="C157:C158"/>
    <mergeCell ref="D157:D158"/>
    <mergeCell ref="A195:F195"/>
    <mergeCell ref="A197:E197"/>
    <mergeCell ref="E206:F206"/>
    <mergeCell ref="A198:E198"/>
    <mergeCell ref="A199:E199"/>
    <mergeCell ref="A200:E200"/>
    <mergeCell ref="A202:B202"/>
    <mergeCell ref="A204:B204"/>
    <mergeCell ref="A155:B155"/>
    <mergeCell ref="A106:B106"/>
    <mergeCell ref="A108:A109"/>
    <mergeCell ref="B108:B109"/>
    <mergeCell ref="C108:C109"/>
    <mergeCell ref="A148:E148"/>
    <mergeCell ref="A149:E149"/>
    <mergeCell ref="A150:E150"/>
    <mergeCell ref="A151:E151"/>
    <mergeCell ref="A153:B153"/>
    <mergeCell ref="A146:F146"/>
    <mergeCell ref="D108:D109"/>
    <mergeCell ref="A104:B104"/>
    <mergeCell ref="A52:E52"/>
    <mergeCell ref="A53:E53"/>
    <mergeCell ref="A55:B55"/>
    <mergeCell ref="A57:B57"/>
    <mergeCell ref="A97:F97"/>
    <mergeCell ref="A99:E99"/>
    <mergeCell ref="A100:E100"/>
    <mergeCell ref="A101:E101"/>
    <mergeCell ref="A102:E102"/>
    <mergeCell ref="A1:E1"/>
    <mergeCell ref="A2:E2"/>
    <mergeCell ref="A3:E3"/>
    <mergeCell ref="A4:E4"/>
    <mergeCell ref="A6:B6"/>
    <mergeCell ref="A8:B8"/>
    <mergeCell ref="E10:F10"/>
    <mergeCell ref="E59:F59"/>
    <mergeCell ref="E108:F108"/>
    <mergeCell ref="E157:F157"/>
    <mergeCell ref="A59:A60"/>
    <mergeCell ref="B59:B60"/>
    <mergeCell ref="C59:C60"/>
    <mergeCell ref="D59:D60"/>
    <mergeCell ref="A10:A11"/>
    <mergeCell ref="B10:B11"/>
    <mergeCell ref="C10:C11"/>
    <mergeCell ref="D10:D11"/>
    <mergeCell ref="A48:F48"/>
    <mergeCell ref="A50:E50"/>
    <mergeCell ref="A51:E51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88" workbookViewId="0">
      <selection activeCell="A93" sqref="A93:F94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  <col min="5" max="5" width="18.28515625" customWidth="1"/>
  </cols>
  <sheetData>
    <row r="1" spans="1:5" ht="15.75" x14ac:dyDescent="0.25">
      <c r="A1" s="47" t="s">
        <v>0</v>
      </c>
      <c r="B1" s="47"/>
      <c r="C1" s="47"/>
      <c r="D1" s="47"/>
      <c r="E1" s="47"/>
    </row>
    <row r="2" spans="1:5" ht="15.75" x14ac:dyDescent="0.25">
      <c r="A2" s="47" t="s">
        <v>1</v>
      </c>
      <c r="B2" s="47"/>
      <c r="C2" s="47"/>
      <c r="D2" s="47"/>
      <c r="E2" s="47"/>
    </row>
    <row r="3" spans="1:5" ht="15.75" x14ac:dyDescent="0.25">
      <c r="A3" s="48" t="s">
        <v>11</v>
      </c>
      <c r="B3" s="48"/>
      <c r="C3" s="48"/>
      <c r="D3" s="48"/>
      <c r="E3" s="48"/>
    </row>
    <row r="4" spans="1:5" ht="15.75" x14ac:dyDescent="0.25">
      <c r="A4" s="48" t="s">
        <v>2</v>
      </c>
      <c r="B4" s="48"/>
      <c r="C4" s="48"/>
      <c r="D4" s="48"/>
      <c r="E4" s="48"/>
    </row>
    <row r="5" spans="1:5" ht="15.75" x14ac:dyDescent="0.25">
      <c r="A5" s="1" t="s">
        <v>3</v>
      </c>
    </row>
    <row r="6" spans="1:5" x14ac:dyDescent="0.25">
      <c r="A6" s="46" t="s">
        <v>5</v>
      </c>
      <c r="B6" s="46"/>
      <c r="C6" s="11" t="s">
        <v>31</v>
      </c>
    </row>
    <row r="7" spans="1:5" x14ac:dyDescent="0.25">
      <c r="A7" s="2" t="s">
        <v>4</v>
      </c>
    </row>
    <row r="8" spans="1:5" x14ac:dyDescent="0.25">
      <c r="A8" s="46" t="s">
        <v>34</v>
      </c>
      <c r="B8" s="46"/>
      <c r="C8" s="11" t="s">
        <v>32</v>
      </c>
    </row>
    <row r="10" spans="1:5" ht="31.5" x14ac:dyDescent="0.25">
      <c r="A10" s="43" t="s">
        <v>6</v>
      </c>
      <c r="B10" s="43" t="s">
        <v>7</v>
      </c>
      <c r="C10" s="43" t="s">
        <v>8</v>
      </c>
      <c r="D10" s="43" t="s">
        <v>9</v>
      </c>
      <c r="E10" s="13" t="s">
        <v>10</v>
      </c>
    </row>
    <row r="11" spans="1:5" ht="15" customHeight="1" x14ac:dyDescent="0.25">
      <c r="A11" s="43"/>
      <c r="B11" s="43"/>
      <c r="C11" s="43"/>
      <c r="D11" s="43"/>
      <c r="E11" s="14" t="s">
        <v>33</v>
      </c>
    </row>
    <row r="12" spans="1:5" x14ac:dyDescent="0.25">
      <c r="A12" s="5">
        <v>1</v>
      </c>
      <c r="B12" s="4" t="str">
        <f>"DARRENNISH A/L SELVARAJAH"</f>
        <v>DARRENNISH A/L SELVARAJAH</v>
      </c>
      <c r="C12" s="14" t="str">
        <f>"001102060851"</f>
        <v>001102060851</v>
      </c>
      <c r="D12" s="14" t="str">
        <f t="shared" ref="D12" si="0">"MTA"</f>
        <v>MTA</v>
      </c>
      <c r="E12" s="16"/>
    </row>
    <row r="13" spans="1:5" x14ac:dyDescent="0.25">
      <c r="A13" s="17"/>
      <c r="B13" s="16"/>
      <c r="C13" s="18"/>
      <c r="D13" s="18"/>
      <c r="E13" s="16"/>
    </row>
    <row r="14" spans="1:5" x14ac:dyDescent="0.25">
      <c r="A14" s="4"/>
      <c r="B14" s="4"/>
      <c r="C14" s="4"/>
      <c r="D14" s="4"/>
      <c r="E14" s="16"/>
    </row>
    <row r="15" spans="1:5" x14ac:dyDescent="0.25">
      <c r="A15" s="17"/>
      <c r="B15" s="16"/>
      <c r="C15" s="18"/>
      <c r="D15" s="18"/>
      <c r="E15" s="16"/>
    </row>
    <row r="16" spans="1:5" x14ac:dyDescent="0.25">
      <c r="A16" s="17"/>
      <c r="B16" s="16"/>
      <c r="C16" s="18"/>
      <c r="D16" s="18"/>
      <c r="E16" s="16"/>
    </row>
    <row r="17" spans="1:5" x14ac:dyDescent="0.25">
      <c r="A17" s="17"/>
      <c r="B17" s="16"/>
      <c r="C17" s="18"/>
      <c r="D17" s="18"/>
      <c r="E17" s="16"/>
    </row>
    <row r="18" spans="1:5" x14ac:dyDescent="0.25">
      <c r="A18" s="17"/>
      <c r="B18" s="16"/>
      <c r="C18" s="18"/>
      <c r="D18" s="18"/>
      <c r="E18" s="16"/>
    </row>
    <row r="19" spans="1:5" x14ac:dyDescent="0.25">
      <c r="A19" s="17"/>
      <c r="B19" s="16"/>
      <c r="C19" s="18"/>
      <c r="D19" s="18"/>
      <c r="E19" s="16"/>
    </row>
    <row r="20" spans="1:5" x14ac:dyDescent="0.25">
      <c r="A20" s="17"/>
      <c r="B20" s="16"/>
      <c r="C20" s="18"/>
      <c r="D20" s="18"/>
      <c r="E20" s="16"/>
    </row>
    <row r="21" spans="1:5" x14ac:dyDescent="0.25">
      <c r="A21" s="17"/>
      <c r="B21" s="16"/>
      <c r="C21" s="18"/>
      <c r="D21" s="18"/>
      <c r="E21" s="16"/>
    </row>
    <row r="22" spans="1:5" x14ac:dyDescent="0.25">
      <c r="A22" s="17"/>
      <c r="B22" s="16"/>
      <c r="C22" s="18"/>
      <c r="D22" s="18"/>
      <c r="E22" s="16"/>
    </row>
    <row r="23" spans="1:5" x14ac:dyDescent="0.25">
      <c r="A23" s="17"/>
      <c r="B23" s="16"/>
      <c r="C23" s="18"/>
      <c r="D23" s="18"/>
      <c r="E23" s="16"/>
    </row>
    <row r="24" spans="1:5" x14ac:dyDescent="0.25">
      <c r="A24" s="17"/>
      <c r="B24" s="16"/>
      <c r="C24" s="18"/>
      <c r="D24" s="18"/>
      <c r="E24" s="16"/>
    </row>
    <row r="25" spans="1:5" x14ac:dyDescent="0.25">
      <c r="A25" s="17"/>
      <c r="B25" s="16"/>
      <c r="C25" s="18"/>
      <c r="D25" s="18"/>
      <c r="E25" s="16"/>
    </row>
    <row r="26" spans="1:5" x14ac:dyDescent="0.25">
      <c r="A26" s="17"/>
      <c r="B26" s="16"/>
      <c r="C26" s="18"/>
      <c r="D26" s="18"/>
      <c r="E26" s="16"/>
    </row>
    <row r="27" spans="1:5" x14ac:dyDescent="0.25">
      <c r="A27" s="17"/>
      <c r="B27" s="16"/>
      <c r="C27" s="18"/>
      <c r="D27" s="18"/>
      <c r="E27" s="16"/>
    </row>
    <row r="28" spans="1:5" x14ac:dyDescent="0.25">
      <c r="A28" s="17"/>
      <c r="B28" s="16"/>
      <c r="C28" s="18"/>
      <c r="D28" s="18"/>
      <c r="E28" s="16"/>
    </row>
    <row r="29" spans="1:5" x14ac:dyDescent="0.25">
      <c r="A29" s="17"/>
      <c r="B29" s="16"/>
      <c r="C29" s="18"/>
      <c r="D29" s="18"/>
      <c r="E29" s="16"/>
    </row>
    <row r="30" spans="1:5" x14ac:dyDescent="0.25">
      <c r="A30" s="17"/>
      <c r="B30" s="16"/>
      <c r="C30" s="18"/>
      <c r="D30" s="18"/>
      <c r="E30" s="16"/>
    </row>
    <row r="31" spans="1:5" x14ac:dyDescent="0.25">
      <c r="A31" s="17"/>
      <c r="B31" s="16"/>
      <c r="C31" s="18"/>
      <c r="D31" s="18"/>
      <c r="E31" s="16"/>
    </row>
    <row r="32" spans="1:5" x14ac:dyDescent="0.25">
      <c r="A32" s="17"/>
      <c r="B32" s="16"/>
      <c r="C32" s="18"/>
      <c r="D32" s="18"/>
      <c r="E32" s="16"/>
    </row>
    <row r="33" spans="1:6" x14ac:dyDescent="0.25">
      <c r="A33" s="17"/>
      <c r="B33" s="16"/>
      <c r="C33" s="18"/>
      <c r="D33" s="18"/>
      <c r="E33" s="16"/>
    </row>
    <row r="34" spans="1:6" x14ac:dyDescent="0.25">
      <c r="A34" s="17"/>
      <c r="B34" s="16"/>
      <c r="C34" s="18"/>
      <c r="D34" s="18"/>
      <c r="E34" s="16"/>
    </row>
    <row r="35" spans="1:6" x14ac:dyDescent="0.25">
      <c r="A35" s="17"/>
      <c r="B35" s="16"/>
      <c r="C35" s="18"/>
      <c r="D35" s="18"/>
      <c r="E35" s="16"/>
    </row>
    <row r="36" spans="1:6" x14ac:dyDescent="0.25">
      <c r="A36" s="17"/>
      <c r="B36" s="16"/>
      <c r="C36" s="18"/>
      <c r="D36" s="18"/>
      <c r="E36" s="16"/>
    </row>
    <row r="37" spans="1:6" x14ac:dyDescent="0.25">
      <c r="A37" s="17"/>
      <c r="B37" s="16"/>
      <c r="C37" s="18"/>
      <c r="D37" s="18"/>
      <c r="E37" s="16"/>
    </row>
    <row r="38" spans="1:6" x14ac:dyDescent="0.25">
      <c r="A38" s="17"/>
      <c r="B38" s="16"/>
      <c r="C38" s="18"/>
      <c r="D38" s="18"/>
      <c r="E38" s="16"/>
    </row>
    <row r="39" spans="1:6" x14ac:dyDescent="0.25">
      <c r="A39" s="17"/>
      <c r="B39" s="16"/>
      <c r="C39" s="18"/>
      <c r="D39" s="18"/>
      <c r="E39" s="16"/>
    </row>
    <row r="40" spans="1:6" x14ac:dyDescent="0.25">
      <c r="A40" s="17"/>
      <c r="B40" s="16"/>
      <c r="C40" s="18"/>
      <c r="D40" s="18"/>
      <c r="E40" s="16"/>
    </row>
    <row r="41" spans="1:6" x14ac:dyDescent="0.25">
      <c r="A41" s="17"/>
      <c r="B41" s="16"/>
      <c r="C41" s="18"/>
      <c r="D41" s="18"/>
      <c r="E41" s="16"/>
    </row>
    <row r="42" spans="1:6" x14ac:dyDescent="0.25">
      <c r="A42" s="6"/>
      <c r="B42" s="7"/>
      <c r="C42" s="15"/>
      <c r="D42" s="15"/>
      <c r="E42" s="7"/>
    </row>
    <row r="43" spans="1:6" x14ac:dyDescent="0.25">
      <c r="A43" s="6"/>
      <c r="B43" s="7"/>
      <c r="C43" s="15"/>
      <c r="D43" s="15"/>
      <c r="E43" s="7"/>
    </row>
    <row r="44" spans="1:6" x14ac:dyDescent="0.25">
      <c r="A44" s="3" t="s">
        <v>15</v>
      </c>
    </row>
    <row r="45" spans="1:6" x14ac:dyDescent="0.25">
      <c r="A45" s="3" t="s">
        <v>16</v>
      </c>
    </row>
    <row r="46" spans="1:6" x14ac:dyDescent="0.25">
      <c r="A46" s="3"/>
    </row>
    <row r="48" spans="1:6" x14ac:dyDescent="0.25">
      <c r="A48" s="44" t="s">
        <v>13</v>
      </c>
      <c r="B48" s="44"/>
      <c r="C48" s="44"/>
      <c r="D48" s="44"/>
      <c r="E48" s="44"/>
      <c r="F48" s="44"/>
    </row>
    <row r="49" spans="1:5" x14ac:dyDescent="0.25">
      <c r="A49" s="6"/>
      <c r="B49" s="7"/>
      <c r="C49" s="15"/>
      <c r="D49" s="15"/>
      <c r="E49" s="7"/>
    </row>
    <row r="50" spans="1:5" ht="15.75" x14ac:dyDescent="0.25">
      <c r="A50" s="47" t="s">
        <v>0</v>
      </c>
      <c r="B50" s="47"/>
      <c r="C50" s="47"/>
      <c r="D50" s="47"/>
      <c r="E50" s="47"/>
    </row>
    <row r="51" spans="1:5" ht="15.75" x14ac:dyDescent="0.25">
      <c r="A51" s="47" t="s">
        <v>1</v>
      </c>
      <c r="B51" s="47"/>
      <c r="C51" s="47"/>
      <c r="D51" s="47"/>
      <c r="E51" s="47"/>
    </row>
    <row r="52" spans="1:5" ht="15.75" x14ac:dyDescent="0.25">
      <c r="A52" s="48" t="s">
        <v>11</v>
      </c>
      <c r="B52" s="48"/>
      <c r="C52" s="48"/>
      <c r="D52" s="48"/>
      <c r="E52" s="48"/>
    </row>
    <row r="53" spans="1:5" ht="15.75" x14ac:dyDescent="0.25">
      <c r="A53" s="48" t="s">
        <v>2</v>
      </c>
      <c r="B53" s="48"/>
      <c r="C53" s="48"/>
      <c r="D53" s="48"/>
      <c r="E53" s="48"/>
    </row>
    <row r="54" spans="1:5" ht="15.75" x14ac:dyDescent="0.25">
      <c r="A54" s="1" t="s">
        <v>3</v>
      </c>
    </row>
    <row r="55" spans="1:5" x14ac:dyDescent="0.25">
      <c r="A55" s="46" t="s">
        <v>5</v>
      </c>
      <c r="B55" s="46"/>
      <c r="C55" s="11" t="s">
        <v>31</v>
      </c>
    </row>
    <row r="56" spans="1:5" x14ac:dyDescent="0.25">
      <c r="A56" s="2" t="s">
        <v>4</v>
      </c>
    </row>
    <row r="57" spans="1:5" x14ac:dyDescent="0.25">
      <c r="A57" s="46" t="s">
        <v>34</v>
      </c>
      <c r="B57" s="46"/>
      <c r="C57" s="11" t="s">
        <v>32</v>
      </c>
    </row>
    <row r="59" spans="1:5" ht="31.5" x14ac:dyDescent="0.25">
      <c r="A59" s="43" t="s">
        <v>6</v>
      </c>
      <c r="B59" s="43" t="s">
        <v>7</v>
      </c>
      <c r="C59" s="43" t="s">
        <v>8</v>
      </c>
      <c r="D59" s="43" t="s">
        <v>9</v>
      </c>
      <c r="E59" s="13" t="s">
        <v>10</v>
      </c>
    </row>
    <row r="60" spans="1:5" ht="15" customHeight="1" x14ac:dyDescent="0.25">
      <c r="A60" s="43"/>
      <c r="B60" s="43"/>
      <c r="C60" s="43"/>
      <c r="D60" s="43"/>
      <c r="E60" s="14" t="s">
        <v>33</v>
      </c>
    </row>
    <row r="61" spans="1:5" x14ac:dyDescent="0.25">
      <c r="A61" s="5">
        <v>1</v>
      </c>
      <c r="B61" s="4" t="str">
        <f>"VEMAL A/L KRISHNAN"</f>
        <v>VEMAL A/L KRISHNAN</v>
      </c>
      <c r="C61" s="14" t="str">
        <f>"000815030105"</f>
        <v>000815030105</v>
      </c>
      <c r="D61" s="14" t="str">
        <f t="shared" ref="D61:D62" si="1">"MTK"</f>
        <v>MTK</v>
      </c>
      <c r="E61" s="27"/>
    </row>
    <row r="62" spans="1:5" x14ac:dyDescent="0.25">
      <c r="A62" s="5">
        <v>2</v>
      </c>
      <c r="B62" s="4" t="str">
        <f>"VINOTH A/L CHANDRAN"</f>
        <v>VINOTH A/L CHANDRAN</v>
      </c>
      <c r="C62" s="14" t="str">
        <f>"000412060377"</f>
        <v>000412060377</v>
      </c>
      <c r="D62" s="14" t="str">
        <f t="shared" si="1"/>
        <v>MTK</v>
      </c>
      <c r="E62" s="27"/>
    </row>
    <row r="63" spans="1:5" x14ac:dyDescent="0.25">
      <c r="A63" s="17"/>
      <c r="B63" s="16"/>
      <c r="C63" s="18"/>
      <c r="D63" s="18"/>
      <c r="E63" s="16"/>
    </row>
    <row r="64" spans="1:5" x14ac:dyDescent="0.25">
      <c r="A64" s="17"/>
      <c r="B64" s="16"/>
      <c r="C64" s="18"/>
      <c r="D64" s="18"/>
      <c r="E64" s="16"/>
    </row>
    <row r="65" spans="1:5" x14ac:dyDescent="0.25">
      <c r="A65" s="17"/>
      <c r="B65" s="16"/>
      <c r="C65" s="18"/>
      <c r="D65" s="18"/>
      <c r="E65" s="16"/>
    </row>
    <row r="66" spans="1:5" x14ac:dyDescent="0.25">
      <c r="A66" s="17"/>
      <c r="B66" s="16"/>
      <c r="C66" s="18"/>
      <c r="D66" s="18"/>
      <c r="E66" s="16"/>
    </row>
    <row r="67" spans="1:5" x14ac:dyDescent="0.25">
      <c r="A67" s="17"/>
      <c r="B67" s="16"/>
      <c r="C67" s="18"/>
      <c r="D67" s="18"/>
      <c r="E67" s="16"/>
    </row>
    <row r="68" spans="1:5" x14ac:dyDescent="0.25">
      <c r="A68" s="17"/>
      <c r="B68" s="16"/>
      <c r="C68" s="18"/>
      <c r="D68" s="18"/>
      <c r="E68" s="16"/>
    </row>
    <row r="69" spans="1:5" x14ac:dyDescent="0.25">
      <c r="A69" s="17"/>
      <c r="B69" s="16"/>
      <c r="C69" s="18"/>
      <c r="D69" s="18"/>
      <c r="E69" s="16"/>
    </row>
    <row r="70" spans="1:5" x14ac:dyDescent="0.25">
      <c r="A70" s="17"/>
      <c r="B70" s="16"/>
      <c r="C70" s="18"/>
      <c r="D70" s="18"/>
      <c r="E70" s="16"/>
    </row>
    <row r="71" spans="1:5" x14ac:dyDescent="0.25">
      <c r="A71" s="17"/>
      <c r="B71" s="16"/>
      <c r="C71" s="18"/>
      <c r="D71" s="18"/>
      <c r="E71" s="16"/>
    </row>
    <row r="72" spans="1:5" x14ac:dyDescent="0.25">
      <c r="A72" s="17"/>
      <c r="B72" s="16"/>
      <c r="C72" s="18"/>
      <c r="D72" s="18"/>
      <c r="E72" s="16"/>
    </row>
    <row r="73" spans="1:5" x14ac:dyDescent="0.25">
      <c r="A73" s="17"/>
      <c r="B73" s="16"/>
      <c r="C73" s="18"/>
      <c r="D73" s="18"/>
      <c r="E73" s="16"/>
    </row>
    <row r="74" spans="1:5" x14ac:dyDescent="0.25">
      <c r="A74" s="17"/>
      <c r="B74" s="16"/>
      <c r="C74" s="18"/>
      <c r="D74" s="18"/>
      <c r="E74" s="16"/>
    </row>
    <row r="75" spans="1:5" x14ac:dyDescent="0.25">
      <c r="A75" s="17"/>
      <c r="B75" s="16"/>
      <c r="C75" s="18"/>
      <c r="D75" s="18"/>
      <c r="E75" s="16"/>
    </row>
    <row r="76" spans="1:5" x14ac:dyDescent="0.25">
      <c r="A76" s="17"/>
      <c r="B76" s="16"/>
      <c r="C76" s="18"/>
      <c r="D76" s="18"/>
      <c r="E76" s="16"/>
    </row>
    <row r="77" spans="1:5" x14ac:dyDescent="0.25">
      <c r="A77" s="17"/>
      <c r="B77" s="16"/>
      <c r="C77" s="18"/>
      <c r="D77" s="18"/>
      <c r="E77" s="16"/>
    </row>
    <row r="78" spans="1:5" x14ac:dyDescent="0.25">
      <c r="A78" s="17"/>
      <c r="B78" s="16"/>
      <c r="C78" s="18"/>
      <c r="D78" s="18"/>
      <c r="E78" s="16"/>
    </row>
    <row r="79" spans="1:5" x14ac:dyDescent="0.25">
      <c r="A79" s="17"/>
      <c r="B79" s="16"/>
      <c r="C79" s="18"/>
      <c r="D79" s="18"/>
      <c r="E79" s="16"/>
    </row>
    <row r="80" spans="1:5" x14ac:dyDescent="0.25">
      <c r="A80" s="17"/>
      <c r="B80" s="16"/>
      <c r="C80" s="18"/>
      <c r="D80" s="18"/>
      <c r="E80" s="16"/>
    </row>
    <row r="81" spans="1:5" x14ac:dyDescent="0.25">
      <c r="A81" s="17"/>
      <c r="B81" s="16"/>
      <c r="C81" s="18"/>
      <c r="D81" s="18"/>
      <c r="E81" s="16"/>
    </row>
    <row r="82" spans="1:5" x14ac:dyDescent="0.25">
      <c r="A82" s="17"/>
      <c r="B82" s="16"/>
      <c r="C82" s="18"/>
      <c r="D82" s="18"/>
      <c r="E82" s="16"/>
    </row>
    <row r="83" spans="1:5" x14ac:dyDescent="0.25">
      <c r="A83" s="17"/>
      <c r="B83" s="16"/>
      <c r="C83" s="18"/>
      <c r="D83" s="18"/>
      <c r="E83" s="16"/>
    </row>
    <row r="84" spans="1:5" x14ac:dyDescent="0.25">
      <c r="A84" s="17"/>
      <c r="B84" s="16"/>
      <c r="C84" s="18"/>
      <c r="D84" s="18"/>
      <c r="E84" s="16"/>
    </row>
    <row r="85" spans="1:5" x14ac:dyDescent="0.25">
      <c r="A85" s="17"/>
      <c r="B85" s="16"/>
      <c r="C85" s="18"/>
      <c r="D85" s="18"/>
      <c r="E85" s="16"/>
    </row>
    <row r="86" spans="1:5" x14ac:dyDescent="0.25">
      <c r="A86" s="17"/>
      <c r="B86" s="16"/>
      <c r="C86" s="18"/>
      <c r="D86" s="18"/>
      <c r="E86" s="16"/>
    </row>
    <row r="87" spans="1:5" x14ac:dyDescent="0.25">
      <c r="A87" s="17"/>
      <c r="B87" s="16"/>
      <c r="C87" s="18"/>
      <c r="D87" s="18"/>
      <c r="E87" s="16"/>
    </row>
    <row r="88" spans="1:5" x14ac:dyDescent="0.25">
      <c r="A88" s="17"/>
      <c r="B88" s="16"/>
      <c r="C88" s="18"/>
      <c r="D88" s="18"/>
      <c r="E88" s="16"/>
    </row>
    <row r="89" spans="1:5" x14ac:dyDescent="0.25">
      <c r="A89" s="4"/>
      <c r="B89" s="4"/>
      <c r="C89" s="4"/>
      <c r="D89" s="4"/>
      <c r="E89" s="16"/>
    </row>
    <row r="90" spans="1:5" x14ac:dyDescent="0.25">
      <c r="A90" s="4"/>
      <c r="B90" s="4"/>
      <c r="C90" s="4"/>
      <c r="D90" s="4"/>
      <c r="E90" s="16"/>
    </row>
    <row r="91" spans="1:5" x14ac:dyDescent="0.25">
      <c r="A91" s="6"/>
      <c r="B91" s="7"/>
      <c r="C91" s="15"/>
      <c r="D91" s="15"/>
      <c r="E91" s="7"/>
    </row>
    <row r="92" spans="1:5" x14ac:dyDescent="0.25">
      <c r="A92" s="6"/>
      <c r="B92" s="7"/>
      <c r="C92" s="15"/>
      <c r="D92" s="15"/>
      <c r="E92" s="7"/>
    </row>
    <row r="93" spans="1:5" x14ac:dyDescent="0.25">
      <c r="A93" s="3" t="s">
        <v>40</v>
      </c>
    </row>
    <row r="94" spans="1:5" x14ac:dyDescent="0.25">
      <c r="A94" s="3" t="s">
        <v>39</v>
      </c>
    </row>
    <row r="95" spans="1:5" x14ac:dyDescent="0.25">
      <c r="A95" s="3"/>
    </row>
    <row r="97" spans="1:6" x14ac:dyDescent="0.25">
      <c r="A97" s="44" t="s">
        <v>13</v>
      </c>
      <c r="B97" s="44"/>
      <c r="C97" s="44"/>
      <c r="D97" s="44"/>
      <c r="E97" s="44"/>
      <c r="F97" s="44"/>
    </row>
    <row r="98" spans="1:6" x14ac:dyDescent="0.25">
      <c r="A98" s="6"/>
      <c r="B98" s="7"/>
      <c r="C98" s="15"/>
      <c r="D98" s="15"/>
      <c r="E98" s="7"/>
    </row>
  </sheetData>
  <sheetProtection password="9ECD" sheet="1" objects="1" scenarios="1"/>
  <mergeCells count="22">
    <mergeCell ref="A97:F97"/>
    <mergeCell ref="A51:E51"/>
    <mergeCell ref="A52:E52"/>
    <mergeCell ref="A53:E53"/>
    <mergeCell ref="A55:B55"/>
    <mergeCell ref="A57:B57"/>
    <mergeCell ref="A59:A60"/>
    <mergeCell ref="B59:B60"/>
    <mergeCell ref="C59:C60"/>
    <mergeCell ref="D59:D60"/>
    <mergeCell ref="A50:E50"/>
    <mergeCell ref="A1:E1"/>
    <mergeCell ref="A2:E2"/>
    <mergeCell ref="A3:E3"/>
    <mergeCell ref="A4:E4"/>
    <mergeCell ref="A6:B6"/>
    <mergeCell ref="A8:B8"/>
    <mergeCell ref="A10:A11"/>
    <mergeCell ref="B10:B11"/>
    <mergeCell ref="C10:C11"/>
    <mergeCell ref="D10:D11"/>
    <mergeCell ref="A48:F48"/>
  </mergeCells>
  <pageMargins left="0.31496062992125984" right="0.11811023622047245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RUJUKAN KP</vt:lpstr>
      <vt:lpstr>B. MELAYU</vt:lpstr>
      <vt:lpstr>B. INGGERIS</vt:lpstr>
      <vt:lpstr>MATEMATIK</vt:lpstr>
      <vt:lpstr>SAINS</vt:lpstr>
      <vt:lpstr>SEJARAH</vt:lpstr>
      <vt:lpstr>P. ISLAM</vt:lpstr>
      <vt:lpstr>P. MORAL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cp:lastPrinted>2016-04-06T03:32:39Z</cp:lastPrinted>
  <dcterms:created xsi:type="dcterms:W3CDTF">2016-04-05T03:49:35Z</dcterms:created>
  <dcterms:modified xsi:type="dcterms:W3CDTF">2016-04-26T02:06:36Z</dcterms:modified>
</cp:coreProperties>
</file>